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<sst xmlns="http://schemas.openxmlformats.org/spreadsheetml/2006/main" count="3113" uniqueCount="2075">
  <si>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</si>
  <si>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</si>
  <si>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</si>
  <si>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</si>
  <si>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</si>
  <si>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</si>
  <si>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</si>
  <si>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</si>
  <si>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</si>
  <si>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</si>
  <si>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</si>
  <si>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</si>
  <si>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</si>
  <si>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</si>
  <si>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</si>
  <si>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</si>
  <si>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</si>
  <si>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</si>
  <si>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</si>
  <si>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</si>
  <si>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</si>
  <si>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</si>
  <si>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</si>
  <si>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</si>
  <si>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</si>
  <si>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</si>
  <si>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</si>
  <si>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</si>
  <si>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</si>
  <si>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</si>
  <si>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</si>
  <si>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</si>
  <si>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</si>
  <si>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</si>
  <si>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</si>
  <si>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</si>
  <si>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</si>
  <si>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</si>
  <si>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</si>
  <si>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</si>
  <si>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</si>
  <si>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</si>
  <si>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</si>
  <si>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</si>
  <si>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</si>
  <si>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</si>
  <si>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</si>
  <si>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</si>
  <si>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</si>
  <si>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</si>
  <si>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</si>
  <si>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</si>
  <si>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</si>
  <si>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</si>
  <si>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</si>
  <si>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</si>
  <si>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</si>
  <si>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</si>
  <si>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</si>
  <si>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</si>
  <si>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</si>
  <si>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</si>
  <si>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</si>
  <si>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</si>
  <si>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</si>
  <si>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</si>
  <si>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</si>
  <si>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</si>
  <si>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</si>
  <si>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</si>
  <si>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</si>
  <si>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</si>
  <si>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</si>
  <si>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</si>
  <si>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</si>
  <si>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</si>
  <si>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</si>
  <si>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</si>
  <si>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</si>
  <si>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</si>
  <si>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</si>
  <si>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</si>
  <si>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</si>
  <si>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</si>
  <si>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</si>
  <si>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</si>
  <si>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</si>
  <si>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</si>
  <si>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</si>
  <si>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</si>
  <si>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</si>
  <si>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</si>
  <si>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</si>
  <si>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</si>
  <si>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</si>
  <si>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</si>
  <si>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</si>
  <si>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</si>
  <si>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</si>
  <si>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</si>
  <si>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</si>
  <si>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</si>
  <si>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</si>
  <si>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</si>
  <si>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</si>
  <si>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</si>
  <si>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</si>
  <si>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</si>
  <si>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</si>
  <si>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</si>
  <si>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</si>
  <si>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</si>
  <si>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</si>
  <si>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</si>
  <si>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</si>
  <si>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</si>
  <si>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</si>
  <si>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</si>
  <si>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</si>
  <si>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</si>
  <si>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</si>
  <si>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</si>
  <si>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</si>
  <si>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</si>
  <si>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</si>
  <si>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</si>
  <si>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</si>
  <si>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</si>
  <si>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</si>
  <si>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</si>
  <si>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</si>
  <si>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</si>
  <si>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</si>
  <si>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</si>
  <si>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</si>
  <si>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</si>
  <si>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</si>
  <si>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</si>
  <si>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</si>
  <si>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</si>
  <si>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</si>
  <si>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</si>
  <si>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</si>
  <si>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</si>
  <si>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</si>
  <si>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</si>
  <si>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</si>
  <si>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</si>
  <si>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</si>
  <si>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</si>
  <si>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</si>
  <si>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</si>
  <si>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</si>
  <si>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</si>
  <si>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</si>
  <si>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</si>
  <si>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</si>
  <si>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</si>
  <si>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</si>
  <si>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</si>
  <si>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</si>
  <si>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</si>
  <si>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</si>
  <si>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</si>
  <si>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</si>
  <si>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</si>
  <si>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</si>
  <si>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</si>
  <si>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</si>
  <si>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</si>
  <si>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</si>
  <si>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</si>
  <si>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</si>
  <si>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</si>
  <si>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</si>
  <si>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</si>
  <si>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</si>
  <si>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</si>
  <si>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</si>
  <si>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</si>
  <si>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</si>
  <si>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</si>
  <si>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</si>
  <si>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</si>
  <si>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</si>
  <si>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</si>
  <si>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</si>
  <si>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</si>
  <si>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</si>
  <si>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</si>
  <si>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</si>
  <si>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</si>
  <si>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</si>
  <si>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</si>
  <si>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</si>
  <si>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</si>
  <si>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</si>
  <si>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</si>
  <si>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</si>
  <si>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</si>
  <si>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</si>
  <si>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</si>
  <si>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</si>
  <si>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</si>
  <si>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</si>
  <si>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</si>
  <si>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</si>
  <si>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</si>
  <si>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</si>
  <si>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</si>
  <si>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</si>
  <si>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</si>
  <si>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</si>
  <si>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</si>
  <si>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</si>
  <si>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</si>
  <si>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</si>
  <si>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</si>
  <si>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</si>
  <si>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</si>
  <si>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</si>
  <si>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</si>
  <si>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</si>
  <si>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</si>
  <si>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</si>
  <si>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</si>
  <si>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</si>
  <si>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</si>
  <si>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</si>
  <si>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</si>
  <si>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</si>
  <si>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</si>
  <si>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</si>
  <si>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</si>
  <si>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</si>
  <si>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</si>
  <si>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</si>
  <si>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</si>
  <si>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</si>
  <si>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</si>
  <si>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</si>
  <si>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</si>
  <si>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</si>
  <si>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</si>
  <si>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</si>
  <si>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</si>
  <si>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</si>
  <si>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</si>
  <si>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</si>
  <si>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</si>
  <si>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</si>
  <si>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</si>
  <si>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</si>
  <si>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</si>
  <si>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</si>
  <si>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</si>
  <si>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</si>
  <si>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</si>
  <si>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</si>
  <si>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</si>
  <si>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</si>
  <si>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</si>
  <si>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</si>
  <si>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</si>
  <si>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</si>
  <si>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</si>
  <si>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</si>
  <si>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</si>
  <si>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</si>
  <si>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</si>
  <si>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</si>
  <si>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</si>
  <si>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</si>
  <si>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</si>
  <si>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</si>
  <si>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</si>
  <si>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</si>
  <si>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</si>
  <si>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</si>
  <si>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</si>
  <si>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</si>
  <si>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</si>
  <si>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</si>
  <si>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</si>
  <si>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</si>
  <si>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</si>
  <si>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</si>
  <si>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</si>
  <si>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</si>
  <si>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</si>
  <si>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</si>
  <si>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</si>
  <si>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</si>
  <si>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</si>
  <si>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</si>
  <si>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</si>
  <si>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</si>
  <si>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</si>
  <si>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</si>
  <si>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</si>
  <si>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</si>
  <si>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</si>
  <si>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</si>
  <si>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</si>
  <si>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</si>
  <si>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</si>
  <si>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</si>
  <si>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</si>
  <si>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</si>
  <si>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</si>
  <si>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</si>
  <si>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</si>
  <si>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</si>
  <si>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</si>
  <si>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</si>
  <si>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</si>
  <si>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</si>
  <si>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</si>
  <si>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</si>
  <si>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</si>
  <si>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</si>
  <si>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</si>
  <si>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</si>
  <si>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</si>
  <si>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</si>
  <si>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</si>
  <si>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</si>
  <si>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</si>
  <si>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</si>
  <si>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</si>
  <si>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</si>
  <si>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</si>
  <si>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</si>
  <si>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</si>
  <si>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</si>
  <si>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</si>
  <si>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</si>
  <si>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</si>
  <si>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</si>
  <si>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</si>
  <si>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</si>
  <si>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</si>
  <si>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</si>
  <si>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</si>
  <si>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</si>
  <si>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</si>
  <si>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</si>
  <si>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</si>
  <si>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</si>
  <si>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</si>
  <si>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</si>
  <si>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</si>
  <si>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</si>
  <si>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</si>
  <si>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</si>
  <si>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</si>
  <si>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</si>
  <si>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</si>
  <si>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</si>
  <si>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</si>
  <si>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</si>
  <si>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</si>
  <si>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</si>
  <si>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</si>
  <si>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</si>
  <si>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</si>
  <si>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</si>
  <si>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</si>
  <si>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</si>
  <si>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</si>
  <si>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</si>
  <si>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</si>
  <si>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</si>
  <si>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</si>
  <si>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</si>
  <si>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</si>
  <si>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</si>
  <si>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</si>
  <si>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</si>
  <si>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</si>
  <si>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</si>
  <si>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</si>
  <si>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</si>
  <si>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</si>
  <si>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</si>
  <si>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</si>
  <si>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</si>
  <si>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</si>
  <si>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</si>
  <si>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</si>
  <si>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</si>
  <si>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</si>
  <si>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</si>
  <si>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</si>
  <si>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</si>
  <si>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</si>
  <si>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</si>
  <si>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</si>
  <si>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</si>
  <si>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</si>
  <si>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</si>
  <si>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</si>
  <si>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</si>
  <si>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</si>
  <si>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</si>
  <si>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</si>
  <si>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</si>
  <si>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</si>
  <si>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</si>
  <si>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</si>
  <si>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</si>
  <si>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</si>
  <si>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</si>
  <si>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</si>
  <si>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</si>
  <si>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</si>
  <si>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</si>
  <si>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</si>
  <si>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</si>
  <si>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</si>
  <si>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</si>
  <si>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</si>
  <si>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</si>
  <si>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</si>
  <si>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</si>
  <si>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</si>
  <si>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</si>
  <si>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</si>
  <si>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</si>
  <si>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</si>
  <si>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</si>
  <si>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</si>
  <si>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</si>
  <si>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</si>
  <si>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</si>
  <si>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</si>
  <si>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</si>
  <si>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</si>
  <si>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</si>
  <si>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</si>
  <si>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</si>
  <si>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</si>
  <si>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</si>
  <si>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</si>
  <si>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</si>
  <si>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</si>
  <si>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</si>
  <si>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</si>
  <si>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</si>
  <si>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</si>
  <si>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</si>
  <si>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</si>
  <si>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</si>
  <si>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</si>
  <si>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</si>
  <si>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</si>
  <si>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</si>
  <si>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</si>
  <si>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</si>
  <si>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</si>
  <si>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</si>
  <si>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</si>
  <si>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</si>
  <si>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</si>
  <si>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</si>
  <si>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</si>
  <si>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</si>
  <si>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</si>
  <si>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</si>
  <si>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</si>
  <si>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</si>
  <si>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</si>
  <si>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</si>
  <si>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</si>
  <si>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</si>
  <si>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</si>
  <si>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</si>
  <si>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</si>
  <si>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</si>
  <si>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</si>
  <si>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</si>
  <si>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</si>
  <si>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</si>
  <si>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</si>
  <si>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</si>
  <si>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</si>
  <si>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</si>
  <si>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</si>
  <si>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</si>
  <si>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</si>
  <si>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</si>
  <si>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</si>
  <si>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</si>
  <si>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</si>
  <si>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</si>
  <si>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</si>
  <si>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</si>
  <si>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</si>
  <si>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</si>
  <si>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</si>
  <si>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</si>
  <si>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</si>
  <si>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</si>
  <si>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</si>
  <si>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</si>
  <si>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</si>
  <si>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</si>
  <si>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</si>
  <si>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</si>
  <si>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</si>
  <si>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</si>
  <si>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</si>
  <si>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</si>
  <si>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</si>
  <si>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</si>
  <si>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</si>
  <si>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</si>
  <si>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</si>
  <si>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</si>
  <si>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</si>
  <si>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</si>
  <si>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</si>
  <si>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</si>
  <si>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</si>
  <si>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</si>
  <si>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</si>
  <si>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</si>
  <si>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</si>
  <si>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</si>
  <si>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</si>
  <si>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</si>
  <si>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</si>
  <si>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</si>
  <si>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</si>
  <si>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</si>
  <si>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</si>
  <si>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</si>
  <si>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</si>
  <si>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</si>
  <si>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</si>
  <si>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</si>
  <si>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</si>
  <si>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</si>
  <si>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</si>
  <si>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</si>
  <si>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</si>
  <si>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</si>
  <si>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</si>
  <si>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</si>
  <si>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</si>
  <si>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</si>
  <si>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</si>
  <si>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</si>
  <si>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</si>
  <si>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</si>
  <si>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</si>
  <si>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</si>
  <si>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</si>
  <si>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</si>
  <si>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</si>
  <si>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</si>
  <si>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</si>
  <si>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</si>
  <si>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</si>
  <si>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</si>
  <si>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</si>
  <si>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</si>
  <si>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</si>
  <si>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</si>
  <si>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</si>
  <si>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</si>
  <si>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</si>
  <si>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</si>
  <si>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</si>
  <si>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</si>
  <si>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</si>
  <si>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</si>
  <si>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</si>
  <si>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</si>
  <si>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</si>
  <si>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</si>
  <si>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</si>
  <si>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</si>
  <si>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</si>
  <si>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</si>
  <si>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</si>
  <si>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</si>
  <si>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</si>
  <si>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</si>
  <si>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</si>
  <si>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</si>
  <si>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</si>
  <si>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</si>
  <si>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</si>
  <si>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</si>
  <si>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</si>
  <si>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</si>
  <si>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</si>
  <si>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</si>
  <si>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</si>
  <si>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</si>
  <si>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</si>
  <si>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</si>
  <si>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</si>
  <si>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</si>
  <si>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</si>
  <si>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</si>
  <si>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</si>
  <si>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</si>
  <si>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</si>
  <si>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</si>
  <si>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</si>
  <si>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</si>
  <si>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</si>
  <si>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</si>
  <si>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</si>
  <si>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</si>
  <si>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</si>
  <si>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</si>
  <si>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</si>
  <si>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</si>
  <si>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</si>
  <si>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</si>
  <si>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</si>
  <si>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</si>
  <si>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</si>
  <si>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</si>
  <si>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</si>
  <si>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</si>
  <si>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</si>
  <si>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</si>
  <si>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</si>
  <si>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</si>
  <si>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</si>
  <si>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</si>
  <si>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</si>
  <si>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</si>
  <si>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</si>
  <si>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</si>
  <si>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</si>
  <si>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</si>
  <si>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</si>
  <si>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</si>
  <si>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</si>
  <si>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</si>
  <si>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</si>
  <si>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</si>
  <si>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</si>
  <si>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</si>
  <si>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</si>
  <si>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</si>
  <si>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</si>
  <si>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</si>
  <si>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</si>
  <si>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</si>
  <si>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</si>
  <si>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</si>
  <si>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</si>
  <si>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</si>
  <si>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</si>
  <si>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</si>
  <si>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</si>
  <si>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</si>
  <si>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</si>
  <si>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</si>
  <si>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</si>
  <si>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</si>
  <si>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</si>
  <si>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</si>
  <si>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</si>
  <si>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</si>
  <si>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</si>
  <si>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</si>
  <si>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</si>
  <si>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</si>
  <si>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</si>
  <si>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</si>
  <si>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</si>
  <si>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</si>
  <si>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</si>
  <si>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</si>
  <si>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</si>
  <si>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</si>
  <si>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</si>
  <si>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</si>
  <si>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</si>
  <si>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</si>
  <si>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</si>
  <si>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</si>
  <si>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</si>
  <si>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</si>
  <si>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</si>
  <si>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</si>
  <si>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</si>
  <si>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</si>
  <si>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</si>
  <si>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</si>
  <si>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</si>
  <si>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</si>
  <si>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</si>
  <si>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</si>
  <si>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</si>
  <si>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</si>
  <si>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</si>
  <si>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</si>
  <si>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</si>
  <si>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</si>
  <si>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</si>
  <si>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</si>
  <si>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</si>
  <si>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</si>
  <si>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</si>
  <si>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</si>
  <si>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</si>
  <si>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</si>
  <si>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</si>
  <si>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</si>
  <si>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</si>
  <si>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</si>
  <si>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</si>
  <si>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</si>
  <si>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</si>
  <si>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</si>
  <si>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</si>
  <si>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</si>
  <si>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</si>
  <si>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</si>
  <si>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</si>
  <si>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</si>
  <si>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</si>
  <si>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</si>
  <si>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</si>
  <si>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</si>
  <si>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</si>
  <si>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</si>
  <si>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</si>
  <si>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</si>
  <si>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</si>
  <si>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</si>
  <si>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</si>
  <si>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</si>
  <si>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</si>
  <si>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</si>
  <si>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</si>
  <si>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</si>
  <si>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</si>
  <si>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</si>
  <si>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</si>
  <si>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</si>
  <si>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</si>
  <si>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</si>
  <si>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</si>
  <si>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</si>
  <si>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</si>
  <si>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</si>
  <si>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</si>
  <si>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</si>
  <si>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</si>
  <si>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</si>
  <si>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</si>
  <si>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</si>
  <si>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</si>
  <si>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</si>
  <si>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</si>
  <si>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</si>
  <si>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</si>
  <si>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</si>
  <si>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</si>
  <si>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</si>
  <si>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</si>
  <si>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</si>
  <si>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</si>
  <si>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</si>
  <si>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</si>
  <si>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</si>
  <si>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</si>
  <si>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</si>
  <si>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</si>
  <si>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</si>
  <si>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</si>
  <si>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</si>
  <si>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</si>
  <si>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</si>
  <si>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</si>
  <si>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</si>
  <si>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</si>
  <si>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</si>
  <si>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</si>
  <si>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</si>
  <si>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</si>
  <si>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</si>
  <si>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</si>
  <si>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</si>
  <si>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</si>
  <si>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</si>
  <si>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</si>
  <si>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</si>
  <si>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</si>
  <si>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</si>
  <si>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</si>
  <si>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</si>
  <si>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</si>
  <si>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</si>
  <si>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</si>
  <si>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</si>
  <si>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</si>
  <si>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</si>
  <si>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</si>
  <si>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</si>
  <si>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</si>
  <si>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</si>
  <si>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</si>
  <si>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</si>
  <si>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</si>
  <si>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</si>
  <si>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</si>
  <si>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</si>
  <si>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</si>
  <si>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</si>
  <si>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</si>
  <si>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</si>
  <si>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</si>
  <si>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</si>
  <si>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</si>
  <si>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</si>
  <si>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</si>
  <si>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</si>
  <si>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</si>
  <si>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</si>
  <si>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</si>
  <si>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</si>
  <si>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</si>
  <si>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</si>
  <si>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</si>
  <si>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</si>
  <si>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</si>
  <si>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</si>
  <si>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</si>
  <si>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</si>
  <si>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</si>
  <si>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</si>
  <si>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</si>
  <si>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</si>
  <si>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</si>
  <si>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</si>
  <si>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</si>
  <si>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</si>
  <si>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</si>
  <si>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</si>
  <si>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</si>
  <si>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</si>
  <si>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</si>
  <si>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</si>
  <si>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</si>
  <si>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</si>
  <si>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</si>
  <si>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</si>
  <si>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</si>
  <si>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</si>
  <si>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</si>
  <si>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</si>
  <si>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</si>
  <si>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</si>
  <si>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</si>
  <si>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</si>
  <si>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</si>
  <si>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</si>
  <si>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</si>
  <si>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</si>
  <si>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</si>
  <si>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</si>
  <si>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</si>
  <si>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</si>
  <si>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</si>
  <si>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</si>
  <si>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</si>
  <si>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</si>
  <si>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</si>
  <si>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</si>
  <si>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</si>
  <si>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</si>
  <si>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</si>
  <si>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</si>
  <si>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</si>
  <si>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</si>
  <si>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</si>
  <si>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</si>
  <si>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</si>
  <si>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</si>
  <si>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</si>
  <si>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</si>
  <si>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</si>
  <si>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</si>
  <si>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</si>
  <si>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</si>
  <si>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</si>
  <si>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</si>
  <si>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</si>
  <si>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</si>
  <si>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</si>
  <si>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</si>
  <si>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</si>
  <si>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</si>
  <si>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</si>
  <si>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</si>
  <si>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</si>
  <si>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</si>
  <si>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</si>
  <si>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</si>
  <si>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</si>
  <si>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</si>
  <si>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</si>
  <si>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</si>
  <si>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</si>
  <si>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</si>
  <si>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</si>
  <si>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</si>
  <si>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</si>
  <si>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</si>
  <si>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</si>
  <si>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</si>
  <si>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</si>
  <si>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</si>
  <si>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</si>
  <si>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</si>
  <si>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</si>
  <si>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</si>
  <si>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</si>
  <si>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</si>
  <si>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</si>
  <si>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</si>
  <si>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</si>
  <si>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</si>
  <si>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</si>
  <si>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</si>
  <si>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</si>
  <si>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</si>
  <si>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</si>
  <si>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</si>
  <si>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</si>
  <si>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</si>
  <si>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</si>
  <si>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</si>
  <si>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</si>
  <si>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</si>
  <si>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</si>
  <si>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</si>
  <si>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</si>
  <si>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</si>
  <si>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</si>
  <si>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</si>
  <si>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</si>
  <si>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</si>
  <si>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</si>
  <si>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</si>
  <si>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</si>
  <si>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</si>
  <si>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</si>
  <si>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</si>
  <si>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</si>
  <si>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</si>
  <si>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</si>
  <si>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</si>
  <si>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</si>
  <si>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</si>
  <si>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</si>
  <si>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</si>
  <si>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</si>
  <si>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</si>
  <si>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</si>
  <si>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</si>
  <si>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</si>
  <si>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</si>
  <si>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</si>
  <si>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</si>
  <si>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</si>
  <si>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</si>
  <si>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</si>
  <si>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</si>
  <si>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</si>
  <si>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</si>
  <si>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</si>
  <si>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</si>
  <si>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</si>
  <si>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</si>
  <si>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</si>
  <si>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</si>
  <si>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</si>
  <si>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</si>
  <si>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</si>
  <si>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</si>
  <si>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</si>
  <si>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</si>
  <si>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</si>
  <si>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</si>
  <si>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</si>
  <si>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</si>
  <si>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</si>
  <si>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</si>
  <si>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</si>
  <si>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</si>
  <si>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</si>
  <si>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</si>
  <si>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</si>
  <si>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</si>
  <si>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</si>
  <si>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</si>
  <si>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</si>
  <si>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</si>
  <si>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</si>
  <si>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</si>
  <si>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</si>
  <si>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</si>
  <si>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</si>
  <si>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</si>
  <si>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</si>
  <si>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</si>
  <si>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</si>
  <si>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</si>
  <si>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</si>
  <si>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</si>
  <si>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</si>
  <si>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</si>
  <si>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</si>
  <si>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</si>
  <si>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</si>
  <si>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</si>
  <si>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</si>
  <si>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</si>
  <si>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</si>
  <si>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</si>
  <si>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</si>
  <si>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</si>
  <si>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</si>
  <si>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</si>
  <si>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</si>
  <si>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</si>
  <si>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</si>
  <si>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</si>
  <si>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</si>
  <si>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</si>
  <si>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</si>
  <si>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</si>
  <si>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</si>
  <si>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</si>
  <si>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</si>
  <si>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</si>
  <si>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</si>
  <si>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</si>
  <si>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</si>
  <si>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</si>
  <si>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</si>
  <si>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</si>
  <si>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</si>
  <si>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</si>
  <si>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</si>
  <si>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</si>
  <si>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</si>
  <si>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</si>
  <si>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</si>
  <si>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</si>
  <si>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</si>
  <si>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</si>
  <si>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</si>
  <si>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</si>
  <si>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</si>
  <si>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</si>
  <si>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</si>
  <si>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</si>
  <si>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</si>
  <si>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</si>
  <si>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</si>
  <si>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</si>
  <si>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</si>
  <si>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</si>
  <si>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</si>
  <si>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</si>
  <si>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</si>
  <si>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</si>
  <si>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</si>
  <si>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</si>
  <si>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</si>
  <si>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</si>
  <si>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</si>
  <si>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</si>
  <si>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</si>
  <si>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</si>
  <si>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</si>
  <si>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</si>
  <si>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</si>
  <si>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</si>
  <si>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</si>
  <si>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</si>
  <si>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</si>
  <si>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</si>
  <si>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</si>
  <si>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</si>
  <si>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</si>
  <si>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</si>
  <si>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</si>
  <si>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</si>
  <si>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</si>
  <si>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</si>
  <si>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</si>
  <si>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</si>
  <si>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</si>
  <si>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</si>
  <si>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</si>
  <si>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</si>
  <si>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</si>
  <si>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</si>
  <si>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</si>
  <si>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</si>
  <si>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</si>
  <si>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</si>
  <si>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</si>
  <si>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</si>
  <si>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</si>
  <si>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</si>
  <si>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</si>
  <si>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</si>
  <si>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</si>
  <si>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</si>
  <si>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</si>
  <si>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</si>
  <si>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</si>
  <si>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</si>
  <si>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</si>
  <si>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</si>
  <si>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</si>
  <si>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</si>
  <si>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</si>
  <si>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</si>
  <si>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</si>
  <si>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</si>
  <si>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</si>
  <si>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</si>
  <si>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</si>
  <si>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</si>
  <si>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</si>
  <si>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</si>
  <si>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</si>
  <si>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</si>
  <si>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</si>
  <si>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</si>
  <si>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</si>
  <si>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</si>
  <si>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</si>
  <si>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</si>
  <si>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</si>
  <si>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</si>
  <si>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</si>
  <si>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</si>
  <si>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</si>
  <si>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</si>
  <si>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</si>
  <si>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</si>
  <si>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</si>
  <si>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</si>
  <si>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</si>
  <si>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</si>
  <si>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</si>
  <si>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</si>
  <si>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</si>
  <si>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</si>
  <si>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</si>
  <si>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</si>
  <si>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</si>
  <si>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</si>
  <si>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</si>
  <si>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</si>
  <si>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</si>
  <si>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</si>
  <si>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</si>
  <si>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</si>
  <si>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</si>
  <si>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</si>
  <si>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</si>
  <si>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</si>
  <si>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</si>
  <si>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</si>
  <si>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</si>
  <si>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</si>
  <si>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</si>
  <si>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</si>
  <si>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</si>
  <si>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</si>
  <si>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</si>
  <si>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</si>
  <si>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</si>
  <si>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</si>
  <si>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</si>
  <si>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</si>
  <si>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</si>
  <si>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</si>
  <si>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</si>
  <si>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</si>
  <si>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</si>
  <si>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</si>
  <si>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</si>
  <si>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</si>
  <si>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</si>
  <si>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</si>
  <si>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</si>
  <si>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</si>
  <si>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</si>
  <si>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</si>
  <si>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</si>
  <si>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</si>
  <si>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</si>
  <si>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</si>
  <si>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</si>
  <si>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</si>
  <si>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</si>
  <si>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</si>
  <si>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</si>
  <si>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</si>
  <si>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</si>
  <si>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</si>
  <si>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</si>
  <si>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</si>
  <si>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</si>
  <si>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</si>
  <si>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</si>
  <si>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</si>
  <si>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</si>
  <si>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</si>
  <si>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</si>
  <si>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</si>
  <si>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</si>
  <si>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</si>
  <si>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</si>
  <si>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</si>
  <si>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</si>
  <si>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</si>
  <si>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</si>
  <si>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</si>
  <si>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</si>
  <si>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</si>
  <si>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</si>
  <si>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</si>
  <si>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</si>
  <si>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</si>
  <si>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</si>
  <si>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</si>
  <si>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</si>
  <si>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</si>
  <si>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</si>
  <si>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</si>
  <si>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</si>
  <si>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</si>
  <si>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</si>
  <si>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</si>
  <si>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</si>
  <si>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</si>
  <si>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</si>
  <si>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</si>
  <si>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</si>
  <si>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</si>
  <si>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</si>
  <si>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</si>
  <si>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</si>
  <si>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</si>
  <si>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</si>
  <si>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</si>
  <si>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</si>
  <si>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</si>
  <si>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</si>
  <si>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</si>
  <si>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</si>
  <si>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</si>
  <si>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</si>
  <si>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</si>
  <si>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</si>
  <si>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</si>
  <si>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</si>
  <si>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</si>
  <si>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</si>
  <si>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</si>
  <si>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</si>
  <si>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</si>
  <si>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</si>
  <si>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</si>
  <si>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</si>
  <si>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</si>
  <si>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</si>
  <si>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</si>
  <si>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</si>
  <si>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</si>
  <si>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</si>
  <si>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</si>
  <si>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</si>
  <si>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</si>
  <si>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</si>
  <si>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</si>
  <si>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</si>
  <si>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</si>
  <si>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</si>
  <si>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</si>
  <si>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</si>
  <si>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</si>
  <si>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</si>
  <si>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</si>
  <si>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</si>
  <si>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</si>
  <si>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</si>
  <si>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</si>
  <si>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</si>
  <si>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</si>
  <si>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</si>
  <si>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</si>
  <si>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</si>
  <si>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</si>
  <si>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</si>
  <si>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</si>
  <si>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</si>
  <si>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</si>
  <si>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</si>
  <si>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</si>
  <si>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</si>
  <si>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</si>
  <si>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</si>
  <si>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</si>
  <si>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</si>
  <si>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</si>
  <si>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</si>
  <si>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</si>
  <si>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</si>
  <si>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</si>
  <si>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</si>
  <si>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</si>
  <si>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</si>
  <si>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</si>
  <si>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</si>
  <si>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</si>
  <si>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</si>
  <si>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</si>
  <si>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</si>
  <si>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</si>
  <si>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</si>
  <si>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</si>
  <si>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</si>
  <si>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</si>
  <si>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</si>
  <si>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</si>
  <si>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</si>
  <si>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</si>
  <si>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</si>
  <si>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</si>
  <si>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</si>
  <si>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</si>
  <si>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</si>
  <si>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</si>
  <si>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</si>
  <si>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</si>
  <si>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</si>
  <si>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</si>
  <si>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</si>
  <si>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</si>
  <si>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</si>
  <si>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</si>
  <si>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</si>
  <si>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</si>
  <si>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</si>
  <si>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</si>
  <si>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</si>
  <si>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</si>
  <si>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</si>
  <si>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</si>
  <si>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</si>
  <si>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</si>
  <si>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</si>
  <si>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</si>
  <si>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</si>
  <si>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</si>
  <si>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</si>
  <si>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</si>
  <si>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</si>
  <si>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</si>
  <si>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</si>
  <si>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</si>
  <si>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</si>
  <si>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</si>
  <si>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</si>
  <si>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</si>
  <si>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</si>
  <si>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</si>
  <si>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</si>
  <si>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</si>
  <si>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</si>
  <si>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</si>
  <si>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</si>
  <si>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</si>
  <si>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</si>
  <si>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</si>
  <si>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</si>
  <si>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</si>
  <si>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</si>
  <si>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</si>
  <si>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</si>
  <si>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</si>
  <si>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</si>
  <si>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</si>
  <si>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</si>
  <si>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</si>
  <si>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</si>
  <si>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</si>
  <si>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</si>
  <si>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</si>
  <si>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</si>
  <si>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</si>
  <si>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</si>
  <si>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</si>
  <si>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</si>
  <si>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</si>
  <si>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</si>
  <si>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</si>
  <si>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</si>
  <si>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</si>
  <si>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</si>
  <si>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</si>
  <si>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</si>
  <si>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</si>
  <si>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</si>
  <si>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</si>
  <si>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</si>
  <si>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</si>
  <si>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</si>
  <si>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</si>
  <si>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</si>
  <si>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</si>
  <si>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</si>
  <si>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</si>
  <si>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</si>
  <si>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</si>
  <si>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</si>
  <si>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</si>
  <si>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</si>
  <si>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</si>
  <si>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</si>
  <si>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</si>
  <si>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</si>
  <si>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</si>
  <si>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</si>
  <si>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</si>
  <si>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</si>
  <si>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</si>
  <si>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</si>
  <si>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</si>
  <si>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</si>
  <si>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</si>
  <si>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</si>
  <si>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</si>
  <si>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</si>
  <si>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</si>
  <si>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</si>
  <si>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</si>
  <si>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</si>
  <si>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</si>
  <si>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</si>
  <si>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</si>
  <si>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</si>
  <si>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</si>
  <si>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</si>
  <si>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</si>
  <si>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</si>
  <si>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</si>
  <si>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</si>
  <si>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</si>
  <si>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</si>
  <si>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</si>
  <si>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</si>
  <si>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</si>
  <si>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</si>
  <si>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</si>
  <si>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</si>
  <si>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</si>
  <si>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</si>
  <si>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</si>
  <si>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</si>
  <si>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</si>
  <si>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</si>
  <si>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</si>
  <si>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</si>
  <si>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</si>
  <si>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</si>
  <si>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</si>
  <si>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</si>
  <si>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</si>
  <si>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</si>
  <si>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</si>
  <si>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</si>
  <si>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</si>
  <si>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</si>
  <si>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</si>
  <si>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</si>
  <si>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</si>
  <si>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</si>
  <si>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</si>
  <si>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</si>
  <si>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</si>
  <si>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</si>
  <si>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</si>
  <si>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</si>
  <si>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</si>
  <si>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</si>
  <si>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</si>
  <si>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</si>
  <si>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</si>
  <si>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</si>
  <si>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</si>
  <si>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</si>
  <si>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</si>
  <si>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</si>
  <si>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</si>
  <si>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</si>
  <si>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</si>
  <si>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</si>
  <si>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</si>
  <si>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</si>
  <si>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</si>
  <si>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</si>
  <si>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</si>
  <si>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</si>
  <si>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</si>
  <si>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</si>
  <si>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</si>
  <si>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</si>
  <si>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</si>
  <si>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</si>
  <si>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</si>
  <si>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</si>
  <si>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</si>
  <si>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</si>
  <si>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</si>
  <si>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</si>
  <si>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</si>
  <si>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</si>
  <si>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</si>
  <si>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</si>
  <si>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</si>
  <si>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</si>
  <si>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</si>
  <si>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</si>
  <si>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</si>
  <si>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</si>
  <si>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</si>
  <si>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</si>
  <si>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</si>
  <si>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</si>
  <si>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</si>
  <si>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</si>
  <si>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</si>
  <si>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</si>
  <si>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</si>
  <si>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</si>
  <si>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</si>
  <si>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</si>
  <si>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</si>
  <si>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</si>
  <si>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</si>
  <si>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</si>
  <si>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</si>
  <si>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</si>
  <si>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</si>
  <si>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</si>
  <si>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</si>
  <si>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</si>
  <si>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</si>
  <si>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</si>
  <si>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</si>
  <si>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</si>
  <si>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</si>
  <si>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</si>
  <si>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</si>
  <si>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</si>
  <si>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</si>
  <si>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</si>
  <si>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</si>
  <si>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</si>
  <si>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</si>
  <si>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</si>
  <si>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</si>
  <si>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</si>
  <si>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</si>
  <si>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</si>
  <si>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</si>
  <si>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</si>
  <si>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</si>
  <si>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</si>
  <si>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</si>
  <si>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</si>
  <si>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</si>
  <si>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</si>
  <si>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</si>
  <si>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</si>
  <si>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</si>
  <si>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</si>
  <si>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</si>
  <si>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</si>
  <si>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</si>
  <si>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</si>
  <si>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</si>
  <si>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</si>
  <si>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</si>
  <si>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</si>
  <si>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</si>
  <si>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</si>
  <si>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</si>
  <si>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</si>
  <si>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</si>
  <si>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</si>
  <si>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</si>
  <si>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</si>
  <si>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</si>
  <si>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</si>
  <si>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</si>
  <si>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</si>
  <si>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</si>
  <si>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</si>
  <si>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</si>
  <si>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</si>
  <si>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</si>
  <si>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</si>
  <si>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</si>
  <si>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</si>
  <si>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</si>
  <si>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</si>
  <si>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</si>
  <si>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</si>
  <si>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</si>
  <si>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</si>
  <si>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</si>
  <si>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</si>
  <si>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</si>
  <si>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</si>
  <si>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</si>
  <si>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</si>
  <si>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</si>
  <si>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</si>
  <si>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</si>
  <si>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</si>
  <si>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</si>
  <si>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</si>
  <si>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</si>
  <si>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</si>
  <si>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</si>
  <si>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</si>
  <si>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</si>
  <si>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</si>
  <si>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</si>
  <si>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</si>
  <si>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</si>
  <si>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</si>
  <si>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</si>
  <si>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</si>
  <si>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</si>
  <si>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</si>
  <si>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</si>
  <si>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</si>
  <si>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</si>
  <si>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</si>
  <si>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</si>
  <si>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</si>
  <si>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</si>
  <si>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</si>
  <si>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</si>
  <si>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</si>
  <si>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</si>
  <si>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</si>
  <si>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</si>
  <si>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</si>
  <si>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</si>
  <si>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</si>
  <si>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</si>
  <si>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</si>
  <si>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</si>
  <si>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</si>
  <si>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</si>
  <si>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</si>
  <si>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</si>
  <si>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</si>
  <si>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</si>
  <si>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</si>
  <si>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</si>
  <si>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</si>
  <si>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</si>
  <si>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</si>
  <si>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</si>
  <si>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</si>
  <si>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</si>
  <si>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</si>
  <si>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</si>
  <si>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</si>
  <si>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</si>
  <si>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</si>
  <si>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</si>
  <si>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</si>
  <si>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</si>
  <si>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</si>
  <si>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</si>
  <si>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</si>
  <si>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</si>
  <si>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</si>
  <si>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</si>
  <si>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</si>
  <si>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</si>
  <si>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</si>
  <si>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</si>
  <si>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</si>
  <si>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</si>
  <si>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</si>
  <si>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</si>
  <si>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</si>
  <si>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</si>
  <si>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</si>
  <si>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</si>
  <si>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</si>
  <si>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</si>
  <si>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</si>
  <si>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</si>
  <si>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</si>
  <si>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</si>
  <si>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</si>
  <si>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</si>
  <si>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</si>
  <si>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</si>
  <si>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</si>
  <si>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</si>
  <si>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</si>
  <si>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</si>
  <si>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</si>
  <si>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</si>
  <si>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</si>
  <si>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</si>
  <si>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</si>
  <si>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</si>
  <si>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</si>
  <si>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</si>
  <si>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</si>
  <si>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</si>
  <si>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</si>
  <si>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</si>
  <si>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</si>
  <si>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</si>
  <si>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</si>
  <si>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</si>
  <si>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</si>
  <si>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</si>
  <si>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</si>
  <si>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</si>
  <si>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</si>
  <si>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</si>
  <si>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</si>
  <si>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</si>
  <si>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</si>
  <si>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</si>
  <si>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</si>
  <si>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</si>
  <si>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</si>
  <si>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</si>
  <si>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</si>
  <si>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</si>
  <si>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</si>
  <si>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</si>
  <si>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</si>
  <si>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</si>
  <si>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</si>
  <si>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</si>
  <si>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</si>
  <si>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</si>
  <si>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</si>
  <si>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</si>
  <si>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</si>
  <si>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</si>
  <si>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</si>
  <si>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</si>
  <si>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</si>
  <si>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</si>
  <si>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</si>
  <si>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</si>
  <si>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</si>
  <si>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</si>
  <si>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</si>
  <si>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</si>
  <si>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</si>
  <si>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</si>
  <si>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</si>
  <si>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</si>
  <si>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</si>
  <si>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</si>
  <si>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</si>
  <si>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</si>
  <si>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</si>
  <si>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</si>
  <si>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</si>
  <si>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</si>
  <si>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</si>
  <si>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</si>
  <si>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</si>
  <si>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</si>
  <si>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</si>
  <si>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</si>
  <si>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</si>
  <si>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</si>
  <si>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</si>
  <si>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</si>
  <si>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</si>
  <si>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</si>
  <si>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</si>
  <si>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</si>
  <si>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</si>
  <si>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</si>
  <si>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</si>
  <si>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</si>
  <si>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</si>
  <si>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</si>
  <si>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</si>
  <si>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</si>
  <si>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</si>
  <si>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</si>
  <si>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</si>
  <si>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</si>
  <si>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</si>
  <si>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</si>
  <si>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</si>
  <si>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</si>
  <si>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</si>
  <si>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</si>
  <si>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</si>
  <si>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</si>
  <si>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</si>
  <si>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</si>
  <si>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</si>
  <si>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</si>
  <si>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</si>
  <si>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</si>
  <si>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</si>
  <si>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</si>
  <si>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</si>
  <si>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</si>
  <si>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</si>
  <si>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</si>
  <si>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</si>
  <si>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</si>
  <si>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</si>
  <si>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</si>
  <si>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</si>
  <si>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</si>
  <si>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</si>
  <si>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</si>
  <si>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</si>
  <si>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</si>
  <si>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</si>
  <si>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</si>
  <si>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</si>
  <si>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</si>
  <si>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</si>
  <si>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</si>
  <si>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</si>
  <si>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</si>
  <si>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</si>
  <si>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</si>
  <si>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</si>
  <si>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</si>
  <si>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</si>
  <si>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</si>
  <si>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</si>
  <si>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</si>
  <si>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</si>
  <si>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</si>
  <si>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</si>
  <si>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</si>
  <si>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</si>
  <si>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</si>
  <si>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</si>
  <si>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</si>
  <si>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</si>
  <si>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</si>
  <si>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</si>
  <si>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</si>
  <si>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</si>
  <si>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</si>
  <si>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</si>
  <si>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</si>
  <si>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</si>
  <si>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</si>
  <si>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</si>
  <si>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</si>
  <si>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</si>
  <si>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</si>
  <si>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</si>
  <si>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</si>
  <si>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</si>
  <si>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</si>
  <si>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</si>
  <si>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</si>
  <si>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</si>
  <si>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</si>
  <si>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</si>
  <si>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</si>
  <si>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</si>
  <si>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</si>
  <si>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</si>
  <si>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</si>
  <si>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</si>
  <si>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</si>
  <si>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</si>
  <si>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</si>
  <si>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</si>
  <si>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</si>
  <si>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</si>
  <si>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</si>
  <si>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</si>
  <si>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</si>
  <si>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</si>
  <si>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</si>
  <si>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</si>
  <si>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</si>
  <si>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</si>
  <si>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</si>
  <si>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</si>
  <si>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</si>
  <si>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</si>
  <si>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</si>
  <si>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</si>
  <si>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</si>
  <si>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</si>
  <si>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</si>
  <si>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</si>
  <si>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</si>
  <si>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</si>
  <si>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</si>
  <si>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</si>
  <si>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</si>
  <si>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</si>
  <si>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</si>
  <si>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</si>
  <si>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</si>
  <si>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</si>
  <si>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</si>
  <si>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</si>
  <si>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</si>
  <si>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</si>
  <si>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</si>
  <si>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</si>
  <si>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</si>
  <si>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</si>
  <si>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</si>
  <si>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</si>
  <si>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</si>
  <si>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</si>
  <si>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</si>
  <si>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</si>
  <si>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</si>
  <si>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</si>
  <si>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</si>
  <si>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</si>
  <si>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</si>
  <si>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</si>
  <si>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</si>
  <si>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</si>
  <si>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</si>
  <si>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</si>
  <si>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</si>
  <si>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</si>
  <si>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</si>
  <si>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</si>
  <si>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</si>
  <si>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</si>
  <si>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</si>
  <si>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</si>
  <si>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</si>
  <si>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</si>
  <si>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</si>
  <si>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</si>
  <si>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</si>
  <si>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</si>
  <si>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</si>
  <si>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</si>
  <si>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</si>
  <si>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</si>
  <si>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</si>
  <si>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</si>
  <si>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</si>
  <si>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</si>
  <si>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</si>
  <si>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</si>
  <si>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</si>
  <si>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</si>
  <si>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</si>
  <si>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</si>
  <si>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</si>
  <si>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</si>
  <si>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</si>
  <si>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</si>
  <si>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</si>
  <si>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</si>
  <si>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</si>
  <si>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</si>
  <si>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</si>
  <si>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</si>
  <si>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</si>
  <si>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</si>
  <si>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</si>
  <si>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</si>
  <si>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</si>
  <si>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</si>
  <si>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</si>
  <si>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</si>
  <si>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</si>
  <si>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</si>
  <si>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</si>
  <si>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</si>
  <si>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</si>
  <si>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</si>
  <si>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</si>
  <si>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</si>
  <si>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</si>
  <si>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</si>
  <si>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</si>
  <si>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</si>
  <si>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</si>
  <si>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</si>
  <si>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</si>
  <si>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</si>
  <si>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</si>
  <si>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</si>
  <si>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</si>
  <si>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</si>
  <si>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</si>
  <si>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</si>
  <si>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</si>
  <si>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</si>
  <si>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</si>
  <si>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</si>
  <si>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</si>
  <si>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</si>
  <si>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</si>
  <si>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</si>
  <si>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</si>
  <si>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</si>
  <si>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</si>
  <si>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</si>
  <si>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</si>
  <si>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</si>
  <si>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</si>
  <si>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</si>
  <si>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</si>
  <si>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</si>
  <si>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</si>
  <si>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</si>
  <si>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</si>
  <si>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</si>
  <si>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</si>
  <si>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</si>
  <si>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</si>
  <si>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</si>
  <si>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</si>
  <si>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</si>
  <si>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</si>
  <si>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</si>
  <si>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</si>
  <si>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</si>
  <si>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</si>
  <si>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</si>
  <si>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</si>
  <si>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</si>
  <si>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</si>
  <si>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</si>
  <si>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</si>
  <si>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</si>
  <si>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</si>
  <si>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ОУ"ОТЕЦ ПАИСИЙ"-с.СВИДНЯ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</si>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</sst>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ОУ"ОТЕЦ ПАИСИЙ"-с.СВИДНЯ</v>
      </c>
      <c r="C2" s="1670"/>
      <c r="D2" s="1671"/>
      <c r="E2" s="1019"/>
      <c r="F2" s="1020">
        <f>+OTCHET!H9</f>
        <v>0</v>
      </c>
      <c r="G2" s="1021" t="str">
        <f>+OTCHET!F12</f>
        <v>7319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21331</v>
      </c>
      <c r="G51" s="1102">
        <f>+IF($P$2=0,$Q51,0)</f>
        <v>16270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16270</v>
      </c>
      <c r="O51" s="1097"/>
      <c r="P51" s="1101">
        <f>+ROUND(OTCHET!E205-SUM(OTCHET!E217:E219)+OTCHET!E271+IF(+OR(OTCHET!$F$12=5500,OTCHET!$F$12=5600),0,+OTCHET!E297),0)</f>
        <v>21331</v>
      </c>
      <c r="Q51" s="1102">
        <f>+ROUND(OTCHET!L205-SUM(OTCHET!L217:L219)+OTCHET!L271+IF(+OR(OTCHET!$F$12=5500,OTCHET!$F$12=5600),0,+OTCHET!L297),0)</f>
        <v>16270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600</v>
      </c>
      <c r="G53" s="1120">
        <f>+IF($P$2=0,$Q53,0)</f>
        <v>914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914</v>
      </c>
      <c r="O53" s="1097"/>
      <c r="P53" s="1119">
        <f>+ROUND(OTCHET!E223,0)</f>
        <v>600</v>
      </c>
      <c r="Q53" s="1120">
        <f>+ROUND(OTCHET!L223,0)</f>
        <v>914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135247</v>
      </c>
      <c r="G54" s="1120">
        <f>+IF($P$2=0,$Q54,0)</f>
        <v>133669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133669</v>
      </c>
      <c r="O54" s="1097"/>
      <c r="P54" s="1119">
        <f>+ROUND(OTCHET!E187+OTCHET!E190,0)</f>
        <v>135247</v>
      </c>
      <c r="Q54" s="1120">
        <f>+ROUND(OTCHET!L187+OTCHET!L190,0)</f>
        <v>133669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29765</v>
      </c>
      <c r="G55" s="1120">
        <f>+IF($P$2=0,$Q55,0)</f>
        <v>29804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29804</v>
      </c>
      <c r="O55" s="1097"/>
      <c r="P55" s="1119">
        <f>+ROUND(OTCHET!E196+OTCHET!E204,0)</f>
        <v>29765</v>
      </c>
      <c r="Q55" s="1120">
        <f>+ROUND(OTCHET!L196+OTCHET!L204,0)</f>
        <v>29804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186943</v>
      </c>
      <c r="G56" s="1208">
        <f>+ROUND(+SUM(G51:G55),0)</f>
        <v>180657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180657</v>
      </c>
      <c r="O56" s="1097"/>
      <c r="P56" s="1207">
        <f>+ROUND(+SUM(P51:P55),0)</f>
        <v>186943</v>
      </c>
      <c r="Q56" s="1208">
        <f>+ROUND(+SUM(Q51:Q55),0)</f>
        <v>180657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1834</v>
      </c>
      <c r="G59" s="1120">
        <f>+IF($P$2=0,$Q59,0)</f>
        <v>1834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1834</v>
      </c>
      <c r="O59" s="1097"/>
      <c r="P59" s="1119">
        <f>+ROUND(+OTCHET!E275+OTCHET!E276,0)</f>
        <v>1834</v>
      </c>
      <c r="Q59" s="1120">
        <f>+ROUND(+OTCHET!L275+OTCHET!L276,0)</f>
        <v>1834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1834</v>
      </c>
      <c r="G63" s="1208">
        <f>+ROUND(+SUM(G58:G61),0)</f>
        <v>1834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1834</v>
      </c>
      <c r="O63" s="1097"/>
      <c r="P63" s="1207">
        <f>+ROUND(+SUM(P58:P61),0)</f>
        <v>1834</v>
      </c>
      <c r="Q63" s="1208">
        <f>+ROUND(+SUM(Q58:Q61),0)</f>
        <v>1834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188777</v>
      </c>
      <c r="G77" s="1232">
        <f>+ROUND(G56+G63+G67+G71+G75,0)</f>
        <v>182491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182491</v>
      </c>
      <c r="O77" s="1097"/>
      <c r="P77" s="1231">
        <f>+ROUND(P56+P63+P67+P71+P75,0)</f>
        <v>188777</v>
      </c>
      <c r="Q77" s="1232">
        <f>+ROUND(Q56+Q63+Q67+Q71+Q75,0)</f>
        <v>182491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7750</v>
      </c>
      <c r="G79" s="1108">
        <f>+IF($P$2=0,$Q79,0)</f>
        <v>7750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7750</v>
      </c>
      <c r="O79" s="1097"/>
      <c r="P79" s="1107">
        <f>+ROUND(OTCHET!E419,0)</f>
        <v>7750</v>
      </c>
      <c r="Q79" s="1108">
        <f>+ROUND(OTCHET!L419,0)</f>
        <v>7750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7750</v>
      </c>
      <c r="G81" s="1242">
        <f>+ROUND(G79+G80,0)</f>
        <v>7750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7750</v>
      </c>
      <c r="O81" s="1097"/>
      <c r="P81" s="1241">
        <f>+ROUND(P79+P80,0)</f>
        <v>7750</v>
      </c>
      <c r="Q81" s="1242">
        <f>+ROUND(Q79+Q80,0)</f>
        <v>7750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 t="str">
        <f>+IF(+SUM(F82:N82)=0,0,"Контрола: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82" s="1721"/>
      <c r="D82" s="1722"/>
      <c r="E82" s="1019"/>
      <c r="F82" s="1244">
        <f>+ROUND(F83,0)+ROUND(F84,0)</f>
        <v>-181027</v>
      </c>
      <c r="G82" s="1245">
        <f>+ROUND(G83,0)+ROUND(G84,0)</f>
        <v>-173746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-173746</v>
      </c>
      <c r="O82" s="1247"/>
      <c r="P82" s="1244">
        <f>+ROUND(P83,0)+ROUND(P84,0)</f>
        <v>-181027</v>
      </c>
      <c r="Q82" s="1245">
        <f>+ROUND(Q83,0)+ROUND(Q84,0)</f>
        <v>-173746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-181027</v>
      </c>
      <c r="G83" s="1255">
        <f>+ROUND(G48,0)-ROUND(G77,0)+ROUND(G81,0)</f>
        <v>-174741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-174741</v>
      </c>
      <c r="O83" s="1257"/>
      <c r="P83" s="1254">
        <f>+ROUND(P48,0)-ROUND(P77,0)+ROUND(P81,0)</f>
        <v>-181027</v>
      </c>
      <c r="Q83" s="1255">
        <f>+ROUND(Q48,0)-ROUND(Q77,0)+ROUND(Q81,0)</f>
        <v>-174741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995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995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995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995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995</v>
      </c>
      <c r="O123" s="1097"/>
      <c r="P123" s="1119">
        <f>+ROUND(OTCHET!E524,0)</f>
        <v>0</v>
      </c>
      <c r="Q123" s="1120">
        <f>+ROUND(OTCHET!L524,0)</f>
        <v>995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995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995</v>
      </c>
      <c r="O127" s="1097"/>
      <c r="P127" s="1241">
        <f>+ROUND(+SUM(P122:P126),0)</f>
        <v>0</v>
      </c>
      <c r="Q127" s="1242">
        <f>+ROUND(+SUM(Q122:Q126),0)</f>
        <v>995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 t="str">
        <f>+IF(+SUM(F133:N133)=0,0,"Контрола: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133" s="1735"/>
      <c r="D133" s="1735"/>
      <c r="E133" s="1019"/>
      <c r="F133" s="1297">
        <f>+ROUND(F83,0)+ROUND(F84,0)</f>
        <v>-181027</v>
      </c>
      <c r="G133" s="1297">
        <f>+ROUND(G83,0)+ROUND(G84,0)</f>
        <v>-173746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-173746</v>
      </c>
      <c r="O133" s="1299"/>
      <c r="P133" s="1300">
        <f>+ROUND(P83,0)+ROUND(P84,0)</f>
        <v>-181027</v>
      </c>
      <c r="Q133" s="1300">
        <f>+ROUND(Q83,0)+ROUND(Q84,0)</f>
        <v>-173746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НЕРАВНЕНИЕ!</v>
      </c>
      <c r="G137" s="1318" t="str">
        <f>+IF(+ROUND(G140,2)=0,"O K","НЕРАВНЕНИЕ!")</f>
        <v>НЕРАВНЕНИЕ!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НЕРАВНЕНИЕ!</v>
      </c>
      <c r="O137" s="1308"/>
      <c r="P137" s="1326" t="str">
        <f>+IF(+ROUND(P140,2)=0,"O K","НЕРАВНЕНИЕ!")</f>
        <v>НЕРАВНЕНИЕ!</v>
      </c>
      <c r="Q137" s="1327" t="str">
        <f>+IF(+ROUND(Q140,2)=0,"O K","НЕРАВНЕНИЕ!")</f>
        <v>НЕРАВНЕНИЕ!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НЕРАВНЕНИЕ!</v>
      </c>
      <c r="G138" s="1334" t="str">
        <f>+IF(+ROUND(G141,0)=0,"O K","НЕРАВНЕНИЕ!")</f>
        <v>НЕРАВНЕНИЕ!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НЕРАВНЕНИЕ!</v>
      </c>
      <c r="O138" s="1308"/>
      <c r="P138" s="1339" t="str">
        <f>+IF(+ROUND(P141,0)=0,"O K","НЕРАВНЕНИЕ!")</f>
        <v>НЕРАВНЕНИЕ!</v>
      </c>
      <c r="Q138" s="1340" t="str">
        <f>+IF(+ROUND(Q141,0)=0,"O K","НЕРАВНЕНИЕ!")</f>
        <v>НЕРАВНЕНИЕ!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-181027</v>
      </c>
      <c r="G140" s="1343">
        <f>+ROUND(G83,0)+ROUND(G84,0)</f>
        <v>-173746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-173746</v>
      </c>
      <c r="O140" s="1308"/>
      <c r="P140" s="1348">
        <f>+ROUND(P83,0)+ROUND(P84,0)</f>
        <v>-181027</v>
      </c>
      <c r="Q140" s="1349">
        <f>+ROUND(Q83,0)+ROUND(Q84,0)</f>
        <v>-173746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-181027</v>
      </c>
      <c r="G141" s="1351">
        <f>SUM(+ROUND(G83,0)+ROUND(G101,0)+ROUND(G120,0)+ROUND(G127,0)+ROUND(G129,0)+ROUND(G130,0))-ROUND(G131,0)</f>
        <v>-173746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-173746</v>
      </c>
      <c r="O141" s="1308"/>
      <c r="P141" s="1356">
        <f>SUM(+ROUND(P83,0)+ROUND(P101,0)+ROUND(P120,0)+ROUND(P127,0)+ROUND(P129,0)+ROUND(P130,0))-ROUND(P131,0)</f>
        <v>-181027</v>
      </c>
      <c r="Q141" s="1357">
        <f>SUM(+ROUND(Q83,0)+ROUND(Q101,0)+ROUND(Q120,0)+ROUND(Q127,0)+ROUND(Q129,0)+ROUND(Q130,0))-ROUND(Q131,0)</f>
        <v>-173746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ОУ"ОТЕЦ ПАИСИЙ"-с.СВИДНЯ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Своге</v>
      </c>
      <c r="C13" s="712"/>
      <c r="D13" s="712"/>
      <c r="E13" s="715" t="str">
        <f>+OTCHET!E12</f>
        <v>код по ЕБК:</v>
      </c>
      <c r="F13" s="232" t="str">
        <f>+OTCHET!F12</f>
        <v>7319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188777</v>
      </c>
      <c r="F38" s="847">
        <f>F39+F43+F44+F46+SUM(F48:F52)+F55</f>
        <v>182491</v>
      </c>
      <c r="G38" s="848">
        <f>G39+G43+G44+G46+SUM(G48:G52)+G55</f>
        <v>174031</v>
      </c>
      <c r="H38" s="849">
        <f>H39+H43+H44+H46+SUM(H48:H52)+H55</f>
        <v>0</v>
      </c>
      <c r="I38" s="849">
        <f>I39+I43+I44+I46+SUM(I48:I52)+I55</f>
        <v>8460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165012</v>
      </c>
      <c r="F39" s="810">
        <f>SUM(F40:F42)</f>
        <v>163473</v>
      </c>
      <c r="G39" s="811">
        <f>SUM(G40:G42)</f>
        <v>161273</v>
      </c>
      <c r="H39" s="812">
        <f>SUM(H40:H42)</f>
        <v>0</v>
      </c>
      <c r="I39" s="1635">
        <f>SUM(I40:I42)</f>
        <v>2200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127186</v>
      </c>
      <c r="F40" s="873">
        <f aca="true" t="shared" si="1" ref="F40:F55">+G40+H40+I40</f>
        <v>123455</v>
      </c>
      <c r="G40" s="874">
        <f>OTCHET!I187</f>
        <v>123455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8061</v>
      </c>
      <c r="F41" s="1638">
        <f t="shared" si="1"/>
        <v>10214</v>
      </c>
      <c r="G41" s="1639">
        <f>OTCHET!I190</f>
        <v>8014</v>
      </c>
      <c r="H41" s="1640">
        <f>OTCHET!J190</f>
        <v>0</v>
      </c>
      <c r="I41" s="1641">
        <f>OTCHET!K190</f>
        <v>2200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29765</v>
      </c>
      <c r="F42" s="1638">
        <f t="shared" si="1"/>
        <v>29804</v>
      </c>
      <c r="G42" s="1639">
        <f>+OTCHET!I196+OTCHET!I204</f>
        <v>29804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21931</v>
      </c>
      <c r="F43" s="815">
        <f t="shared" si="1"/>
        <v>17184</v>
      </c>
      <c r="G43" s="816">
        <f>+OTCHET!I205+OTCHET!I223+OTCHET!I271</f>
        <v>10924</v>
      </c>
      <c r="H43" s="817">
        <f>+OTCHET!J205+OTCHET!J223+OTCHET!J271</f>
        <v>0</v>
      </c>
      <c r="I43" s="1410">
        <f>+OTCHET!K205+OTCHET!K223+OTCHET!K271</f>
        <v>6260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1834</v>
      </c>
      <c r="F49" s="815">
        <f t="shared" si="1"/>
        <v>1834</v>
      </c>
      <c r="G49" s="816">
        <f>OTCHET!I275+OTCHET!I276+OTCHET!I284+OTCHET!I287</f>
        <v>1834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7750</v>
      </c>
      <c r="F56" s="892">
        <f>+F57+F58+F62</f>
        <v>7750</v>
      </c>
      <c r="G56" s="893">
        <f>+G57+G58+G62</f>
        <v>7750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7750</v>
      </c>
      <c r="F58" s="901">
        <f t="shared" si="2"/>
        <v>7750</v>
      </c>
      <c r="G58" s="902">
        <f>+OTCHET!I383+OTCHET!I391+OTCHET!I396+OTCHET!I399+OTCHET!I402+OTCHET!I405+OTCHET!I406+OTCHET!I409+OTCHET!I422+OTCHET!I423+OTCHET!I424+OTCHET!I425+OTCHET!I426</f>
        <v>7750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-181027</v>
      </c>
      <c r="F64" s="927">
        <f>+F22-F38+F56-F63</f>
        <v>-174741</v>
      </c>
      <c r="G64" s="928">
        <f>+G22-G38+G56-G63</f>
        <v>-166281</v>
      </c>
      <c r="H64" s="929">
        <f>+H22-H38+H56-H63</f>
        <v>0</v>
      </c>
      <c r="I64" s="929">
        <f>+I22-I38+I56-I63</f>
        <v>-8460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65" s="932"/>
      <c r="D65" s="932"/>
      <c r="E65" s="933">
        <f>+E$64+E$66</f>
        <v>-181027</v>
      </c>
      <c r="F65" s="933">
        <f>+F$64+F$66</f>
        <v>-173746</v>
      </c>
      <c r="G65" s="934">
        <f>+G$64+G$66</f>
        <v>-165286</v>
      </c>
      <c r="H65" s="934">
        <f>+H$64+H$66</f>
        <v>0</v>
      </c>
      <c r="I65" s="934">
        <f>+I$64+I$66</f>
        <v>-8460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995</v>
      </c>
      <c r="G66" s="938">
        <f>SUM(+G68+G76+G77+G84+G85+G86+G89+G90+G91+G92+G93+G94+G95)</f>
        <v>995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995</v>
      </c>
      <c r="G86" s="906">
        <f>+G87+G88</f>
        <v>995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995</v>
      </c>
      <c r="G88" s="964">
        <f>+OTCHET!I521+OTCHET!I524+OTCHET!I544</f>
        <v>995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105" s="983"/>
      <c r="D105" s="983"/>
      <c r="E105" s="984">
        <f>+E$64+E$66</f>
        <v>-181027</v>
      </c>
      <c r="F105" s="984">
        <f>+F$64+F$66</f>
        <v>-173746</v>
      </c>
      <c r="G105" s="985">
        <f>+G$64+G$66</f>
        <v>-165286</v>
      </c>
      <c r="H105" s="985">
        <f>+H$64+H$66</f>
        <v>0</v>
      </c>
      <c r="I105" s="985">
        <f>+I$64+I$66</f>
        <v>-8460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614">
      <selection activeCell="B623" sqref="B623:L7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2073</v>
      </c>
      <c r="C9" s="1769"/>
      <c r="D9" s="1770"/>
      <c r="E9" s="115">
        <v>43831</v>
      </c>
      <c r="F9" s="116">
        <v>44196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Своге</v>
      </c>
      <c r="C12" s="1772"/>
      <c r="D12" s="1773"/>
      <c r="E12" s="118" t="s">
        <v>962</v>
      </c>
      <c r="F12" s="1586" t="s">
        <v>1599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ОУ"ОТЕЦ ПАИСИЙ"-с.СВИДНЯ</v>
      </c>
      <c r="C176" s="1781"/>
      <c r="D176" s="1782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Своге</v>
      </c>
      <c r="C179" s="1772"/>
      <c r="D179" s="1773"/>
      <c r="E179" s="231" t="s">
        <v>890</v>
      </c>
      <c r="F179" s="232" t="str">
        <f>$F$12</f>
        <v>7319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127186</v>
      </c>
      <c r="F187" s="274">
        <f t="shared" si="41"/>
        <v>124186</v>
      </c>
      <c r="G187" s="275">
        <f t="shared" si="41"/>
        <v>0</v>
      </c>
      <c r="H187" s="276">
        <f t="shared" si="41"/>
        <v>3000</v>
      </c>
      <c r="I187" s="274">
        <f t="shared" si="41"/>
        <v>123455</v>
      </c>
      <c r="J187" s="275">
        <f t="shared" si="41"/>
        <v>0</v>
      </c>
      <c r="K187" s="276">
        <f t="shared" si="41"/>
        <v>0</v>
      </c>
      <c r="L187" s="273">
        <f t="shared" si="41"/>
        <v>123455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127186</v>
      </c>
      <c r="F188" s="282">
        <f t="shared" si="43"/>
        <v>124186</v>
      </c>
      <c r="G188" s="283">
        <f t="shared" si="43"/>
        <v>0</v>
      </c>
      <c r="H188" s="284">
        <f t="shared" si="43"/>
        <v>3000</v>
      </c>
      <c r="I188" s="282">
        <f t="shared" si="43"/>
        <v>123455</v>
      </c>
      <c r="J188" s="283">
        <f t="shared" si="43"/>
        <v>0</v>
      </c>
      <c r="K188" s="284">
        <f t="shared" si="43"/>
        <v>0</v>
      </c>
      <c r="L188" s="281">
        <f t="shared" si="43"/>
        <v>123455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8061</v>
      </c>
      <c r="F190" s="274">
        <f t="shared" si="44"/>
        <v>8061</v>
      </c>
      <c r="G190" s="275">
        <f t="shared" si="44"/>
        <v>0</v>
      </c>
      <c r="H190" s="276">
        <f t="shared" si="44"/>
        <v>0</v>
      </c>
      <c r="I190" s="274">
        <f t="shared" si="44"/>
        <v>8014</v>
      </c>
      <c r="J190" s="275">
        <f t="shared" si="44"/>
        <v>0</v>
      </c>
      <c r="K190" s="276">
        <f t="shared" si="44"/>
        <v>2200</v>
      </c>
      <c r="L190" s="273">
        <f t="shared" si="44"/>
        <v>10214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7061</v>
      </c>
      <c r="F191" s="282">
        <f t="shared" si="45"/>
        <v>7061</v>
      </c>
      <c r="G191" s="283">
        <f t="shared" si="45"/>
        <v>0</v>
      </c>
      <c r="H191" s="284">
        <f t="shared" si="45"/>
        <v>0</v>
      </c>
      <c r="I191" s="282">
        <f t="shared" si="45"/>
        <v>7014</v>
      </c>
      <c r="J191" s="283">
        <f t="shared" si="45"/>
        <v>0</v>
      </c>
      <c r="K191" s="284">
        <f t="shared" si="45"/>
        <v>0</v>
      </c>
      <c r="L191" s="281">
        <f t="shared" si="45"/>
        <v>7014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1000</v>
      </c>
      <c r="F193" s="296">
        <f t="shared" si="45"/>
        <v>1000</v>
      </c>
      <c r="G193" s="297">
        <f t="shared" si="45"/>
        <v>0</v>
      </c>
      <c r="H193" s="298">
        <f t="shared" si="45"/>
        <v>0</v>
      </c>
      <c r="I193" s="296">
        <f t="shared" si="45"/>
        <v>1000</v>
      </c>
      <c r="J193" s="297">
        <f t="shared" si="45"/>
        <v>0</v>
      </c>
      <c r="K193" s="298">
        <f t="shared" si="45"/>
        <v>2200</v>
      </c>
      <c r="L193" s="295">
        <f t="shared" si="45"/>
        <v>3200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29765</v>
      </c>
      <c r="F196" s="274">
        <f t="shared" si="46"/>
        <v>29765</v>
      </c>
      <c r="G196" s="275">
        <f t="shared" si="46"/>
        <v>0</v>
      </c>
      <c r="H196" s="276">
        <f t="shared" si="46"/>
        <v>0</v>
      </c>
      <c r="I196" s="274">
        <f t="shared" si="46"/>
        <v>29804</v>
      </c>
      <c r="J196" s="275">
        <f t="shared" si="46"/>
        <v>0</v>
      </c>
      <c r="K196" s="276">
        <f t="shared" si="46"/>
        <v>0</v>
      </c>
      <c r="L196" s="273">
        <f t="shared" si="46"/>
        <v>29804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15816</v>
      </c>
      <c r="F197" s="282">
        <f t="shared" si="47"/>
        <v>15816</v>
      </c>
      <c r="G197" s="283">
        <f t="shared" si="47"/>
        <v>0</v>
      </c>
      <c r="H197" s="284">
        <f t="shared" si="47"/>
        <v>0</v>
      </c>
      <c r="I197" s="282">
        <f t="shared" si="47"/>
        <v>15796</v>
      </c>
      <c r="J197" s="283">
        <f t="shared" si="47"/>
        <v>0</v>
      </c>
      <c r="K197" s="284">
        <f t="shared" si="47"/>
        <v>0</v>
      </c>
      <c r="L197" s="281">
        <f t="shared" si="47"/>
        <v>15796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4594</v>
      </c>
      <c r="F198" s="296">
        <f t="shared" si="47"/>
        <v>4594</v>
      </c>
      <c r="G198" s="297">
        <f t="shared" si="47"/>
        <v>0</v>
      </c>
      <c r="H198" s="298">
        <f t="shared" si="47"/>
        <v>0</v>
      </c>
      <c r="I198" s="296">
        <f t="shared" si="47"/>
        <v>4901</v>
      </c>
      <c r="J198" s="297">
        <f t="shared" si="47"/>
        <v>0</v>
      </c>
      <c r="K198" s="298">
        <f t="shared" si="47"/>
        <v>0</v>
      </c>
      <c r="L198" s="295">
        <f t="shared" si="47"/>
        <v>4901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6256</v>
      </c>
      <c r="F200" s="296">
        <f t="shared" si="47"/>
        <v>6256</v>
      </c>
      <c r="G200" s="297">
        <f t="shared" si="47"/>
        <v>0</v>
      </c>
      <c r="H200" s="298">
        <f t="shared" si="47"/>
        <v>0</v>
      </c>
      <c r="I200" s="296">
        <f t="shared" si="47"/>
        <v>6324</v>
      </c>
      <c r="J200" s="297">
        <f t="shared" si="47"/>
        <v>0</v>
      </c>
      <c r="K200" s="298">
        <f t="shared" si="47"/>
        <v>0</v>
      </c>
      <c r="L200" s="295">
        <f t="shared" si="47"/>
        <v>6324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3099</v>
      </c>
      <c r="F201" s="296">
        <f t="shared" si="47"/>
        <v>3099</v>
      </c>
      <c r="G201" s="297">
        <f t="shared" si="47"/>
        <v>0</v>
      </c>
      <c r="H201" s="298">
        <f t="shared" si="47"/>
        <v>0</v>
      </c>
      <c r="I201" s="296">
        <f t="shared" si="47"/>
        <v>2783</v>
      </c>
      <c r="J201" s="297">
        <f t="shared" si="47"/>
        <v>0</v>
      </c>
      <c r="K201" s="298">
        <f t="shared" si="47"/>
        <v>0</v>
      </c>
      <c r="L201" s="295">
        <f t="shared" si="47"/>
        <v>2783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21331</v>
      </c>
      <c r="F205" s="274">
        <f t="shared" si="48"/>
        <v>11331</v>
      </c>
      <c r="G205" s="275">
        <f t="shared" si="48"/>
        <v>0</v>
      </c>
      <c r="H205" s="276">
        <f t="shared" si="48"/>
        <v>10000</v>
      </c>
      <c r="I205" s="274">
        <f t="shared" si="48"/>
        <v>10010</v>
      </c>
      <c r="J205" s="275">
        <f t="shared" si="48"/>
        <v>0</v>
      </c>
      <c r="K205" s="276">
        <f t="shared" si="48"/>
        <v>6260</v>
      </c>
      <c r="L205" s="310">
        <f t="shared" si="48"/>
        <v>16270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986</v>
      </c>
      <c r="F206" s="282">
        <f t="shared" si="49"/>
        <v>986</v>
      </c>
      <c r="G206" s="283">
        <f t="shared" si="49"/>
        <v>0</v>
      </c>
      <c r="H206" s="284">
        <f t="shared" si="49"/>
        <v>0</v>
      </c>
      <c r="I206" s="282">
        <f t="shared" si="49"/>
        <v>762</v>
      </c>
      <c r="J206" s="283">
        <f t="shared" si="49"/>
        <v>0</v>
      </c>
      <c r="K206" s="284">
        <f t="shared" si="49"/>
        <v>0</v>
      </c>
      <c r="L206" s="281">
        <f t="shared" si="49"/>
        <v>762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1700</v>
      </c>
      <c r="F209" s="296">
        <f t="shared" si="49"/>
        <v>1700</v>
      </c>
      <c r="G209" s="297">
        <f t="shared" si="49"/>
        <v>0</v>
      </c>
      <c r="H209" s="298">
        <f t="shared" si="49"/>
        <v>0</v>
      </c>
      <c r="I209" s="296">
        <f t="shared" si="49"/>
        <v>2391</v>
      </c>
      <c r="J209" s="297">
        <f t="shared" si="49"/>
        <v>0</v>
      </c>
      <c r="K209" s="298">
        <f t="shared" si="49"/>
        <v>0</v>
      </c>
      <c r="L209" s="295">
        <f t="shared" si="49"/>
        <v>2391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6188</v>
      </c>
      <c r="F210" s="296">
        <f t="shared" si="49"/>
        <v>4188</v>
      </c>
      <c r="G210" s="297">
        <f t="shared" si="49"/>
        <v>0</v>
      </c>
      <c r="H210" s="298">
        <f t="shared" si="49"/>
        <v>2000</v>
      </c>
      <c r="I210" s="296">
        <f t="shared" si="49"/>
        <v>2819</v>
      </c>
      <c r="J210" s="297">
        <f t="shared" si="49"/>
        <v>0</v>
      </c>
      <c r="K210" s="298">
        <f t="shared" si="49"/>
        <v>0</v>
      </c>
      <c r="L210" s="295">
        <f t="shared" si="49"/>
        <v>2819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8000</v>
      </c>
      <c r="F211" s="315">
        <f t="shared" si="49"/>
        <v>0</v>
      </c>
      <c r="G211" s="316">
        <f t="shared" si="49"/>
        <v>0</v>
      </c>
      <c r="H211" s="317">
        <f t="shared" si="49"/>
        <v>8000</v>
      </c>
      <c r="I211" s="315">
        <f t="shared" si="49"/>
        <v>0</v>
      </c>
      <c r="J211" s="316">
        <f t="shared" si="49"/>
        <v>0</v>
      </c>
      <c r="K211" s="317">
        <f t="shared" si="49"/>
        <v>5324</v>
      </c>
      <c r="L211" s="314">
        <f t="shared" si="49"/>
        <v>5324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4257</v>
      </c>
      <c r="F212" s="321">
        <f t="shared" si="49"/>
        <v>4257</v>
      </c>
      <c r="G212" s="322">
        <f t="shared" si="49"/>
        <v>0</v>
      </c>
      <c r="H212" s="323">
        <f t="shared" si="49"/>
        <v>0</v>
      </c>
      <c r="I212" s="321">
        <f t="shared" si="49"/>
        <v>4038</v>
      </c>
      <c r="J212" s="322">
        <f t="shared" si="49"/>
        <v>0</v>
      </c>
      <c r="K212" s="323">
        <f t="shared" si="49"/>
        <v>409</v>
      </c>
      <c r="L212" s="320">
        <f t="shared" si="49"/>
        <v>4447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527</v>
      </c>
      <c r="L213" s="326">
        <f t="shared" si="49"/>
        <v>527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200</v>
      </c>
      <c r="F214" s="321">
        <f t="shared" si="49"/>
        <v>200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600</v>
      </c>
      <c r="F223" s="274">
        <f t="shared" si="51"/>
        <v>600</v>
      </c>
      <c r="G223" s="275">
        <f t="shared" si="51"/>
        <v>0</v>
      </c>
      <c r="H223" s="276">
        <f t="shared" si="51"/>
        <v>0</v>
      </c>
      <c r="I223" s="274">
        <f t="shared" si="51"/>
        <v>914</v>
      </c>
      <c r="J223" s="275">
        <f t="shared" si="51"/>
        <v>0</v>
      </c>
      <c r="K223" s="276">
        <f t="shared" si="51"/>
        <v>0</v>
      </c>
      <c r="L223" s="310">
        <f t="shared" si="51"/>
        <v>914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100</v>
      </c>
      <c r="F224" s="282">
        <f t="shared" si="52"/>
        <v>100</v>
      </c>
      <c r="G224" s="283">
        <f t="shared" si="52"/>
        <v>0</v>
      </c>
      <c r="H224" s="284">
        <f t="shared" si="52"/>
        <v>0</v>
      </c>
      <c r="I224" s="282">
        <f t="shared" si="52"/>
        <v>36</v>
      </c>
      <c r="J224" s="283">
        <f t="shared" si="52"/>
        <v>0</v>
      </c>
      <c r="K224" s="284">
        <f t="shared" si="52"/>
        <v>0</v>
      </c>
      <c r="L224" s="281">
        <f t="shared" si="52"/>
        <v>36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500</v>
      </c>
      <c r="F225" s="296">
        <f t="shared" si="52"/>
        <v>500</v>
      </c>
      <c r="G225" s="297">
        <f t="shared" si="52"/>
        <v>0</v>
      </c>
      <c r="H225" s="298">
        <f t="shared" si="52"/>
        <v>0</v>
      </c>
      <c r="I225" s="296">
        <f t="shared" si="52"/>
        <v>878</v>
      </c>
      <c r="J225" s="297">
        <f t="shared" si="52"/>
        <v>0</v>
      </c>
      <c r="K225" s="298">
        <f t="shared" si="52"/>
        <v>0</v>
      </c>
      <c r="L225" s="295">
        <f t="shared" si="52"/>
        <v>878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1834</v>
      </c>
      <c r="F276" s="274">
        <f t="shared" si="68"/>
        <v>1834</v>
      </c>
      <c r="G276" s="275">
        <f t="shared" si="68"/>
        <v>0</v>
      </c>
      <c r="H276" s="276">
        <f t="shared" si="68"/>
        <v>0</v>
      </c>
      <c r="I276" s="274">
        <f t="shared" si="68"/>
        <v>1834</v>
      </c>
      <c r="J276" s="275">
        <f t="shared" si="68"/>
        <v>0</v>
      </c>
      <c r="K276" s="276">
        <f t="shared" si="68"/>
        <v>0</v>
      </c>
      <c r="L276" s="310">
        <f t="shared" si="68"/>
        <v>1834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1834</v>
      </c>
      <c r="F277" s="282">
        <f t="shared" si="69"/>
        <v>1834</v>
      </c>
      <c r="G277" s="283">
        <f t="shared" si="69"/>
        <v>0</v>
      </c>
      <c r="H277" s="284">
        <f t="shared" si="69"/>
        <v>0</v>
      </c>
      <c r="I277" s="282">
        <f t="shared" si="69"/>
        <v>1834</v>
      </c>
      <c r="J277" s="283">
        <f t="shared" si="69"/>
        <v>0</v>
      </c>
      <c r="K277" s="284">
        <f t="shared" si="69"/>
        <v>0</v>
      </c>
      <c r="L277" s="281">
        <f t="shared" si="69"/>
        <v>1834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188777</v>
      </c>
      <c r="F301" s="396">
        <f t="shared" si="77"/>
        <v>175777</v>
      </c>
      <c r="G301" s="397">
        <f t="shared" si="77"/>
        <v>0</v>
      </c>
      <c r="H301" s="398">
        <f t="shared" si="77"/>
        <v>13000</v>
      </c>
      <c r="I301" s="396">
        <f t="shared" si="77"/>
        <v>174031</v>
      </c>
      <c r="J301" s="397">
        <f t="shared" si="77"/>
        <v>0</v>
      </c>
      <c r="K301" s="398">
        <f t="shared" si="77"/>
        <v>8460</v>
      </c>
      <c r="L301" s="395">
        <f t="shared" si="77"/>
        <v>182491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ОУ"ОТЕЦ ПАИСИЙ"-с.СВИДНЯ</v>
      </c>
      <c r="C350" s="1781"/>
      <c r="D350" s="1782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Своге</v>
      </c>
      <c r="C353" s="1772"/>
      <c r="D353" s="1773"/>
      <c r="E353" s="410" t="s">
        <v>890</v>
      </c>
      <c r="F353" s="232" t="str">
        <f>$F$12</f>
        <v>7319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7750</v>
      </c>
      <c r="F391" s="459">
        <f t="shared" si="87"/>
        <v>7750</v>
      </c>
      <c r="G391" s="473">
        <f t="shared" si="87"/>
        <v>0</v>
      </c>
      <c r="H391" s="445">
        <f>SUM(H392:H395)</f>
        <v>0</v>
      </c>
      <c r="I391" s="459">
        <f t="shared" si="87"/>
        <v>7750</v>
      </c>
      <c r="J391" s="444">
        <f t="shared" si="87"/>
        <v>0</v>
      </c>
      <c r="K391" s="445">
        <f>SUM(K392:K395)</f>
        <v>0</v>
      </c>
      <c r="L391" s="1378">
        <f t="shared" si="87"/>
        <v>7750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7750</v>
      </c>
      <c r="F394" s="158">
        <v>7750</v>
      </c>
      <c r="G394" s="159"/>
      <c r="H394" s="160">
        <v>0</v>
      </c>
      <c r="I394" s="158">
        <v>7750</v>
      </c>
      <c r="J394" s="159"/>
      <c r="K394" s="160">
        <v>0</v>
      </c>
      <c r="L394" s="1387">
        <f>I394+J394+K394</f>
        <v>7750</v>
      </c>
      <c r="M394" s="7">
        <f t="shared" si="80"/>
        <v>1</v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173"/>
      <c r="G395" s="174"/>
      <c r="H395" s="175">
        <v>0</v>
      </c>
      <c r="I395" s="173"/>
      <c r="J395" s="174"/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7750</v>
      </c>
      <c r="F419" s="495">
        <f t="shared" si="95"/>
        <v>7750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7750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7750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ОУ"ОТЕЦ ПАИСИЙ"-с.СВИДНЯ</v>
      </c>
      <c r="C435" s="1781"/>
      <c r="D435" s="1782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Своге</v>
      </c>
      <c r="C438" s="1772"/>
      <c r="D438" s="1773"/>
      <c r="E438" s="410" t="s">
        <v>890</v>
      </c>
      <c r="F438" s="232" t="str">
        <f>$F$12</f>
        <v>7319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-181027</v>
      </c>
      <c r="F445" s="546">
        <f t="shared" si="99"/>
        <v>-168027</v>
      </c>
      <c r="G445" s="547">
        <f t="shared" si="99"/>
        <v>0</v>
      </c>
      <c r="H445" s="548">
        <f t="shared" si="99"/>
        <v>-13000</v>
      </c>
      <c r="I445" s="546">
        <f t="shared" si="99"/>
        <v>-166281</v>
      </c>
      <c r="J445" s="547">
        <f t="shared" si="99"/>
        <v>0</v>
      </c>
      <c r="K445" s="548">
        <f t="shared" si="99"/>
        <v>-8460</v>
      </c>
      <c r="L445" s="549">
        <f t="shared" si="99"/>
        <v>-174741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995</v>
      </c>
      <c r="J446" s="554">
        <f t="shared" si="100"/>
        <v>0</v>
      </c>
      <c r="K446" s="555">
        <f t="shared" si="100"/>
        <v>0</v>
      </c>
      <c r="L446" s="556">
        <f>+L597</f>
        <v>995</v>
      </c>
      <c r="M446" s="7">
        <v>1</v>
      </c>
      <c r="N446" s="518"/>
    </row>
    <row r="447" spans="1:14" ht="16.5" thickTop="1">
      <c r="A447" s="23"/>
      <c r="B447" s="391"/>
      <c r="C447" s="550"/>
      <c r="D447" s="557" t="str">
        <f>+IF(+SUM(E447:J447)=0,0,"Контрола: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7" s="558">
        <f t="shared" si="100"/>
        <v>-181027</v>
      </c>
      <c r="F447" s="558"/>
      <c r="G447" s="558"/>
      <c r="H447" s="558"/>
      <c r="I447" s="558"/>
      <c r="J447" s="558"/>
      <c r="K447" s="558"/>
      <c r="L447" s="558">
        <f>+L598</f>
        <v>-173746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ОУ"ОТЕЦ ПАИСИЙ"-с.СВИДНЯ</v>
      </c>
      <c r="C451" s="1781"/>
      <c r="D451" s="1782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Своге</v>
      </c>
      <c r="C454" s="1772"/>
      <c r="D454" s="1773"/>
      <c r="E454" s="410" t="s">
        <v>890</v>
      </c>
      <c r="F454" s="232" t="str">
        <f>$F$12</f>
        <v>7319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995</v>
      </c>
      <c r="J524" s="580">
        <f t="shared" si="120"/>
        <v>0</v>
      </c>
      <c r="K524" s="581">
        <f t="shared" si="120"/>
        <v>0</v>
      </c>
      <c r="L524" s="578">
        <f t="shared" si="120"/>
        <v>995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>
        <v>995</v>
      </c>
      <c r="J527" s="159"/>
      <c r="K527" s="585">
        <v>0</v>
      </c>
      <c r="L527" s="1387">
        <f t="shared" si="116"/>
        <v>995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995</v>
      </c>
      <c r="J597" s="664">
        <f t="shared" si="133"/>
        <v>0</v>
      </c>
      <c r="K597" s="666">
        <f t="shared" si="133"/>
        <v>0</v>
      </c>
      <c r="L597" s="662">
        <f t="shared" si="133"/>
        <v>995</v>
      </c>
      <c r="M597" s="7">
        <v>1</v>
      </c>
      <c r="N597" s="518"/>
    </row>
    <row r="598" spans="1:14" ht="16.5" thickTop="1">
      <c r="A598" s="23"/>
      <c r="B598" s="228"/>
      <c r="C598" s="228"/>
      <c r="D598" s="557" t="str">
        <f>+IF(+SUM(E598:J598)=0,0,"Контрола: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8" s="667">
        <f>E597+E445</f>
        <v>-181027</v>
      </c>
      <c r="F598" s="668"/>
      <c r="G598" s="668"/>
      <c r="H598" s="668"/>
      <c r="I598" s="667"/>
      <c r="J598" s="668"/>
      <c r="K598" s="668"/>
      <c r="L598" s="668">
        <f>L597+L445</f>
        <v>-173746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ОУ"ОТЕЦ ПАИСИЙ"-с.СВИДНЯ</v>
      </c>
      <c r="C623" s="1781"/>
      <c r="D623" s="1782"/>
      <c r="E623" s="115">
        <f>$E$9</f>
        <v>43831</v>
      </c>
      <c r="F623" s="226">
        <f>$F$9</f>
        <v>44196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Своге</v>
      </c>
      <c r="C626" s="1844"/>
      <c r="D626" s="1845"/>
      <c r="E626" s="410" t="s">
        <v>890</v>
      </c>
      <c r="F626" s="1360" t="str">
        <f>$F$12</f>
        <v>7319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9" t="s">
        <v>2057</v>
      </c>
      <c r="F630" s="1750"/>
      <c r="G630" s="1750"/>
      <c r="H630" s="1751"/>
      <c r="I630" s="1758" t="s">
        <v>2058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744</v>
      </c>
      <c r="D637" s="1779"/>
      <c r="E637" s="273">
        <f aca="true" t="shared" si="134" ref="E637:L637">SUM(E638:E639)</f>
        <v>127186</v>
      </c>
      <c r="F637" s="274">
        <f t="shared" si="134"/>
        <v>124186</v>
      </c>
      <c r="G637" s="275">
        <f t="shared" si="134"/>
        <v>0</v>
      </c>
      <c r="H637" s="276">
        <f t="shared" si="134"/>
        <v>3000</v>
      </c>
      <c r="I637" s="274">
        <f t="shared" si="134"/>
        <v>123455</v>
      </c>
      <c r="J637" s="275">
        <f t="shared" si="134"/>
        <v>0</v>
      </c>
      <c r="K637" s="276">
        <f t="shared" si="134"/>
        <v>0</v>
      </c>
      <c r="L637" s="273">
        <f t="shared" si="134"/>
        <v>123455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127186</v>
      </c>
      <c r="F638" s="152">
        <v>124186</v>
      </c>
      <c r="G638" s="153"/>
      <c r="H638" s="1418">
        <v>3000</v>
      </c>
      <c r="I638" s="152">
        <v>123455</v>
      </c>
      <c r="J638" s="153"/>
      <c r="K638" s="1418">
        <v>0</v>
      </c>
      <c r="L638" s="281">
        <f>I638+J638+K638</f>
        <v>123455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747</v>
      </c>
      <c r="D640" s="1775"/>
      <c r="E640" s="273">
        <f aca="true" t="shared" si="136" ref="E640:L640">SUM(E641:E645)</f>
        <v>1000</v>
      </c>
      <c r="F640" s="274">
        <f t="shared" si="136"/>
        <v>1000</v>
      </c>
      <c r="G640" s="275">
        <f t="shared" si="136"/>
        <v>0</v>
      </c>
      <c r="H640" s="276">
        <f t="shared" si="136"/>
        <v>0</v>
      </c>
      <c r="I640" s="274">
        <f t="shared" si="136"/>
        <v>1000</v>
      </c>
      <c r="J640" s="275">
        <f t="shared" si="136"/>
        <v>0</v>
      </c>
      <c r="K640" s="276">
        <f t="shared" si="136"/>
        <v>2200</v>
      </c>
      <c r="L640" s="273">
        <f t="shared" si="136"/>
        <v>3200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1000</v>
      </c>
      <c r="F643" s="158">
        <v>1000</v>
      </c>
      <c r="G643" s="159"/>
      <c r="H643" s="1420"/>
      <c r="I643" s="158">
        <v>1000</v>
      </c>
      <c r="J643" s="159"/>
      <c r="K643" s="1420">
        <v>2200</v>
      </c>
      <c r="L643" s="295">
        <f>I643+J643+K643</f>
        <v>3200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28398</v>
      </c>
      <c r="F646" s="274">
        <f t="shared" si="137"/>
        <v>28398</v>
      </c>
      <c r="G646" s="275">
        <f t="shared" si="137"/>
        <v>0</v>
      </c>
      <c r="H646" s="276">
        <f t="shared" si="137"/>
        <v>0</v>
      </c>
      <c r="I646" s="274">
        <f t="shared" si="137"/>
        <v>28437</v>
      </c>
      <c r="J646" s="275">
        <f t="shared" si="137"/>
        <v>0</v>
      </c>
      <c r="K646" s="276">
        <f t="shared" si="137"/>
        <v>0</v>
      </c>
      <c r="L646" s="273">
        <f t="shared" si="137"/>
        <v>28437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15000</v>
      </c>
      <c r="F647" s="152">
        <v>15000</v>
      </c>
      <c r="G647" s="153"/>
      <c r="H647" s="1418"/>
      <c r="I647" s="152">
        <v>14947</v>
      </c>
      <c r="J647" s="153"/>
      <c r="K647" s="1418"/>
      <c r="L647" s="281">
        <f aca="true" t="shared" si="139" ref="L647:L654">I647+J647+K647</f>
        <v>14947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4594</v>
      </c>
      <c r="F648" s="158">
        <v>4594</v>
      </c>
      <c r="G648" s="159"/>
      <c r="H648" s="1420"/>
      <c r="I648" s="158">
        <v>4901</v>
      </c>
      <c r="J648" s="159"/>
      <c r="K648" s="1420"/>
      <c r="L648" s="295">
        <f t="shared" si="139"/>
        <v>4901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5904</v>
      </c>
      <c r="F650" s="158">
        <v>5904</v>
      </c>
      <c r="G650" s="159"/>
      <c r="H650" s="1420"/>
      <c r="I650" s="158">
        <v>6005</v>
      </c>
      <c r="J650" s="159"/>
      <c r="K650" s="1420"/>
      <c r="L650" s="295">
        <f t="shared" si="139"/>
        <v>6005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2900</v>
      </c>
      <c r="F651" s="158">
        <v>2900</v>
      </c>
      <c r="G651" s="159"/>
      <c r="H651" s="1420"/>
      <c r="I651" s="158">
        <v>2584</v>
      </c>
      <c r="J651" s="159"/>
      <c r="K651" s="1420"/>
      <c r="L651" s="295">
        <f t="shared" si="139"/>
        <v>2584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200</v>
      </c>
      <c r="D655" s="1775"/>
      <c r="E655" s="310">
        <f aca="true" t="shared" si="140" ref="E655:L655">SUM(E656:E672)</f>
        <v>21277</v>
      </c>
      <c r="F655" s="274">
        <f t="shared" si="140"/>
        <v>11277</v>
      </c>
      <c r="G655" s="275">
        <f t="shared" si="140"/>
        <v>0</v>
      </c>
      <c r="H655" s="276">
        <f t="shared" si="140"/>
        <v>10000</v>
      </c>
      <c r="I655" s="274">
        <f t="shared" si="140"/>
        <v>9956</v>
      </c>
      <c r="J655" s="275">
        <f t="shared" si="140"/>
        <v>0</v>
      </c>
      <c r="K655" s="276">
        <f t="shared" si="140"/>
        <v>6260</v>
      </c>
      <c r="L655" s="310">
        <f t="shared" si="140"/>
        <v>16216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986</v>
      </c>
      <c r="F656" s="152">
        <v>986</v>
      </c>
      <c r="G656" s="153"/>
      <c r="H656" s="1418"/>
      <c r="I656" s="152">
        <v>762</v>
      </c>
      <c r="J656" s="153"/>
      <c r="K656" s="1418"/>
      <c r="L656" s="281">
        <f aca="true" t="shared" si="142" ref="L656:L672">I656+J656+K656</f>
        <v>762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1700</v>
      </c>
      <c r="F659" s="158">
        <v>1700</v>
      </c>
      <c r="G659" s="159"/>
      <c r="H659" s="1420"/>
      <c r="I659" s="158">
        <v>2391</v>
      </c>
      <c r="J659" s="159"/>
      <c r="K659" s="1420"/>
      <c r="L659" s="295">
        <f t="shared" si="142"/>
        <v>2391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6134</v>
      </c>
      <c r="F660" s="158">
        <v>4134</v>
      </c>
      <c r="G660" s="159"/>
      <c r="H660" s="1420">
        <v>2000</v>
      </c>
      <c r="I660" s="158">
        <v>2765</v>
      </c>
      <c r="J660" s="159"/>
      <c r="K660" s="1420">
        <v>0</v>
      </c>
      <c r="L660" s="295">
        <f t="shared" si="142"/>
        <v>2765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8000</v>
      </c>
      <c r="F661" s="164"/>
      <c r="G661" s="165"/>
      <c r="H661" s="1419">
        <v>8000</v>
      </c>
      <c r="I661" s="164"/>
      <c r="J661" s="165"/>
      <c r="K661" s="1419">
        <v>5324</v>
      </c>
      <c r="L661" s="314">
        <f t="shared" si="142"/>
        <v>5324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4257</v>
      </c>
      <c r="F662" s="454">
        <v>4257</v>
      </c>
      <c r="G662" s="455"/>
      <c r="H662" s="1428"/>
      <c r="I662" s="454">
        <v>4038</v>
      </c>
      <c r="J662" s="455"/>
      <c r="K662" s="1428">
        <v>409</v>
      </c>
      <c r="L662" s="320">
        <f t="shared" si="142"/>
        <v>4447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>
        <v>527</v>
      </c>
      <c r="L663" s="326">
        <f t="shared" si="142"/>
        <v>527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200</v>
      </c>
      <c r="F664" s="454">
        <v>200</v>
      </c>
      <c r="G664" s="455"/>
      <c r="H664" s="1428"/>
      <c r="I664" s="454">
        <v>0</v>
      </c>
      <c r="J664" s="455"/>
      <c r="K664" s="1428"/>
      <c r="L664" s="320">
        <f t="shared" si="142"/>
        <v>0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272</v>
      </c>
      <c r="D673" s="1786"/>
      <c r="E673" s="310">
        <f aca="true" t="shared" si="144" ref="E673:L673">SUM(E674:E676)</f>
        <v>600</v>
      </c>
      <c r="F673" s="274">
        <f t="shared" si="144"/>
        <v>600</v>
      </c>
      <c r="G673" s="275">
        <f t="shared" si="144"/>
        <v>0</v>
      </c>
      <c r="H673" s="276">
        <f t="shared" si="144"/>
        <v>0</v>
      </c>
      <c r="I673" s="274">
        <f t="shared" si="144"/>
        <v>914</v>
      </c>
      <c r="J673" s="275">
        <f t="shared" si="144"/>
        <v>0</v>
      </c>
      <c r="K673" s="276">
        <f t="shared" si="144"/>
        <v>0</v>
      </c>
      <c r="L673" s="310">
        <f t="shared" si="144"/>
        <v>914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100</v>
      </c>
      <c r="F674" s="152">
        <v>100</v>
      </c>
      <c r="G674" s="153"/>
      <c r="H674" s="1418"/>
      <c r="I674" s="152">
        <v>36</v>
      </c>
      <c r="J674" s="153"/>
      <c r="K674" s="1418"/>
      <c r="L674" s="281">
        <f>I674+J674+K674</f>
        <v>36</v>
      </c>
      <c r="M674" s="12">
        <f t="shared" si="143"/>
        <v>1</v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500</v>
      </c>
      <c r="F675" s="158">
        <v>500</v>
      </c>
      <c r="G675" s="159"/>
      <c r="H675" s="1420"/>
      <c r="I675" s="158">
        <v>878</v>
      </c>
      <c r="J675" s="159"/>
      <c r="K675" s="1420"/>
      <c r="L675" s="295">
        <f>I675+J675+K675</f>
        <v>878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722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219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224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235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237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1662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273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9" t="s">
        <v>249</v>
      </c>
      <c r="D726" s="1790"/>
      <c r="E726" s="310">
        <f aca="true" t="shared" si="163" ref="E726:L726">SUM(E727:E733)</f>
        <v>1834</v>
      </c>
      <c r="F726" s="274">
        <f t="shared" si="163"/>
        <v>1834</v>
      </c>
      <c r="G726" s="275">
        <f t="shared" si="163"/>
        <v>0</v>
      </c>
      <c r="H726" s="276">
        <f t="shared" si="163"/>
        <v>0</v>
      </c>
      <c r="I726" s="274">
        <f t="shared" si="163"/>
        <v>1834</v>
      </c>
      <c r="J726" s="275">
        <f t="shared" si="163"/>
        <v>0</v>
      </c>
      <c r="K726" s="276">
        <f t="shared" si="163"/>
        <v>0</v>
      </c>
      <c r="L726" s="310">
        <f t="shared" si="163"/>
        <v>1834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1834</v>
      </c>
      <c r="F727" s="152">
        <v>1834</v>
      </c>
      <c r="G727" s="153"/>
      <c r="H727" s="1418"/>
      <c r="I727" s="152">
        <v>1834</v>
      </c>
      <c r="J727" s="153"/>
      <c r="K727" s="1418"/>
      <c r="L727" s="281">
        <f aca="true" t="shared" si="165" ref="L727:L733">I727+J727+K727</f>
        <v>1834</v>
      </c>
      <c r="M727" s="12">
        <f t="shared" si="155"/>
        <v>1</v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623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686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180295</v>
      </c>
      <c r="F752" s="396">
        <f t="shared" si="169"/>
        <v>167295</v>
      </c>
      <c r="G752" s="397">
        <f t="shared" si="169"/>
        <v>0</v>
      </c>
      <c r="H752" s="398">
        <f t="shared" si="169"/>
        <v>13000</v>
      </c>
      <c r="I752" s="396">
        <f t="shared" si="169"/>
        <v>165596</v>
      </c>
      <c r="J752" s="397">
        <f t="shared" si="169"/>
        <v>0</v>
      </c>
      <c r="K752" s="398">
        <f t="shared" si="169"/>
        <v>8460</v>
      </c>
      <c r="L752" s="395">
        <f t="shared" si="169"/>
        <v>174056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ОУ"ОТЕЦ ПАИСИЙ"-с.СВИДНЯ</v>
      </c>
      <c r="C761" s="1781"/>
      <c r="D761" s="1782"/>
      <c r="E761" s="115">
        <f>$E$9</f>
        <v>43831</v>
      </c>
      <c r="F761" s="226">
        <f>$F$9</f>
        <v>44196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Своге</v>
      </c>
      <c r="C764" s="1844"/>
      <c r="D764" s="1845"/>
      <c r="E764" s="410" t="s">
        <v>890</v>
      </c>
      <c r="F764" s="1360" t="str">
        <f>$F$12</f>
        <v>7319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2057</v>
      </c>
      <c r="F768" s="1750"/>
      <c r="G768" s="1750"/>
      <c r="H768" s="1751"/>
      <c r="I768" s="1758" t="s">
        <v>2058</v>
      </c>
      <c r="J768" s="1759"/>
      <c r="K768" s="1759"/>
      <c r="L768" s="176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744</v>
      </c>
      <c r="D775" s="1779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747</v>
      </c>
      <c r="D778" s="1775"/>
      <c r="E778" s="273">
        <f aca="true" t="shared" si="172" ref="E778:L778">SUM(E779:E783)</f>
        <v>7061</v>
      </c>
      <c r="F778" s="274">
        <f t="shared" si="172"/>
        <v>7061</v>
      </c>
      <c r="G778" s="275">
        <f t="shared" si="172"/>
        <v>0</v>
      </c>
      <c r="H778" s="276">
        <f t="shared" si="172"/>
        <v>0</v>
      </c>
      <c r="I778" s="274">
        <f t="shared" si="172"/>
        <v>7014</v>
      </c>
      <c r="J778" s="275">
        <f t="shared" si="172"/>
        <v>0</v>
      </c>
      <c r="K778" s="276">
        <f t="shared" si="172"/>
        <v>0</v>
      </c>
      <c r="L778" s="273">
        <f t="shared" si="172"/>
        <v>7014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7061</v>
      </c>
      <c r="F779" s="152">
        <v>7061</v>
      </c>
      <c r="G779" s="153"/>
      <c r="H779" s="1418"/>
      <c r="I779" s="152">
        <v>7014</v>
      </c>
      <c r="J779" s="153"/>
      <c r="K779" s="1418"/>
      <c r="L779" s="281">
        <f>I779+J779+K779</f>
        <v>7014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6" t="s">
        <v>194</v>
      </c>
      <c r="D784" s="1777"/>
      <c r="E784" s="273">
        <f aca="true" t="shared" si="173" ref="E784:L784">SUM(E785:E791)</f>
        <v>1367</v>
      </c>
      <c r="F784" s="274">
        <f t="shared" si="173"/>
        <v>1367</v>
      </c>
      <c r="G784" s="275">
        <f t="shared" si="173"/>
        <v>0</v>
      </c>
      <c r="H784" s="276">
        <f t="shared" si="173"/>
        <v>0</v>
      </c>
      <c r="I784" s="274">
        <f t="shared" si="173"/>
        <v>1367</v>
      </c>
      <c r="J784" s="275">
        <f t="shared" si="173"/>
        <v>0</v>
      </c>
      <c r="K784" s="276">
        <f t="shared" si="173"/>
        <v>0</v>
      </c>
      <c r="L784" s="273">
        <f t="shared" si="173"/>
        <v>1367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816</v>
      </c>
      <c r="F785" s="152">
        <v>816</v>
      </c>
      <c r="G785" s="153"/>
      <c r="H785" s="1418"/>
      <c r="I785" s="152">
        <v>849</v>
      </c>
      <c r="J785" s="153"/>
      <c r="K785" s="1418"/>
      <c r="L785" s="281">
        <f aca="true" t="shared" si="175" ref="L785:L792">I785+J785+K785</f>
        <v>849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352</v>
      </c>
      <c r="F788" s="158">
        <v>352</v>
      </c>
      <c r="G788" s="159"/>
      <c r="H788" s="1420"/>
      <c r="I788" s="158">
        <v>319</v>
      </c>
      <c r="J788" s="159"/>
      <c r="K788" s="1420"/>
      <c r="L788" s="295">
        <f t="shared" si="175"/>
        <v>319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199</v>
      </c>
      <c r="F789" s="158">
        <v>199</v>
      </c>
      <c r="G789" s="159"/>
      <c r="H789" s="1420"/>
      <c r="I789" s="158">
        <v>199</v>
      </c>
      <c r="J789" s="159"/>
      <c r="K789" s="1420"/>
      <c r="L789" s="295">
        <f t="shared" si="175"/>
        <v>199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200</v>
      </c>
      <c r="D793" s="1775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5" t="s">
        <v>272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722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219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224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237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5" t="s">
        <v>1662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273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249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623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686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8428</v>
      </c>
      <c r="F890" s="396">
        <f t="shared" si="205"/>
        <v>8428</v>
      </c>
      <c r="G890" s="397">
        <f t="shared" si="205"/>
        <v>0</v>
      </c>
      <c r="H890" s="398">
        <f t="shared" si="205"/>
        <v>0</v>
      </c>
      <c r="I890" s="396">
        <f t="shared" si="205"/>
        <v>8381</v>
      </c>
      <c r="J890" s="397">
        <f t="shared" si="205"/>
        <v>0</v>
      </c>
      <c r="K890" s="398">
        <f t="shared" si="205"/>
        <v>0</v>
      </c>
      <c r="L890" s="395">
        <f t="shared" si="205"/>
        <v>8381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ОУ"ОТЕЦ ПАИСИЙ"-с.СВИДНЯ</v>
      </c>
      <c r="C899" s="1781"/>
      <c r="D899" s="1782"/>
      <c r="E899" s="115">
        <f>$E$9</f>
        <v>43831</v>
      </c>
      <c r="F899" s="226">
        <f>$F$9</f>
        <v>44196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Своге</v>
      </c>
      <c r="C902" s="1844"/>
      <c r="D902" s="1845"/>
      <c r="E902" s="410" t="s">
        <v>890</v>
      </c>
      <c r="F902" s="1360" t="str">
        <f>$F$12</f>
        <v>7319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49" t="s">
        <v>2057</v>
      </c>
      <c r="F906" s="1750"/>
      <c r="G906" s="1750"/>
      <c r="H906" s="1751"/>
      <c r="I906" s="1758" t="s">
        <v>2058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7713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7713</v>
      </c>
      <c r="D911" s="1452" t="s">
        <v>491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8" t="s">
        <v>744</v>
      </c>
      <c r="D913" s="1779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4" t="s">
        <v>747</v>
      </c>
      <c r="D916" s="1775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6" t="s">
        <v>194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7" t="s">
        <v>199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4" t="s">
        <v>200</v>
      </c>
      <c r="D931" s="1775"/>
      <c r="E931" s="310">
        <f aca="true" t="shared" si="212" ref="E931:L931">SUM(E932:E948)</f>
        <v>54</v>
      </c>
      <c r="F931" s="274">
        <f t="shared" si="212"/>
        <v>54</v>
      </c>
      <c r="G931" s="275">
        <f t="shared" si="212"/>
        <v>0</v>
      </c>
      <c r="H931" s="276">
        <f t="shared" si="212"/>
        <v>0</v>
      </c>
      <c r="I931" s="274">
        <f t="shared" si="212"/>
        <v>54</v>
      </c>
      <c r="J931" s="275">
        <f t="shared" si="212"/>
        <v>0</v>
      </c>
      <c r="K931" s="276">
        <f t="shared" si="212"/>
        <v>0</v>
      </c>
      <c r="L931" s="310">
        <f t="shared" si="212"/>
        <v>54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54</v>
      </c>
      <c r="F936" s="158">
        <v>54</v>
      </c>
      <c r="G936" s="159"/>
      <c r="H936" s="1420"/>
      <c r="I936" s="158">
        <v>54</v>
      </c>
      <c r="J936" s="159"/>
      <c r="K936" s="1420"/>
      <c r="L936" s="295">
        <f t="shared" si="214"/>
        <v>54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85" t="s">
        <v>272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5" t="s">
        <v>722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5" t="s">
        <v>219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5" t="s">
        <v>221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1" t="s">
        <v>222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1" t="s">
        <v>223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1" t="s">
        <v>1661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5" t="s">
        <v>224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5" t="s">
        <v>234</v>
      </c>
      <c r="D981" s="178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5" t="s">
        <v>235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5" t="s">
        <v>236</v>
      </c>
      <c r="D983" s="178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5" t="s">
        <v>237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5" t="s">
        <v>1662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5" t="s">
        <v>1659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5" t="s">
        <v>1660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1" t="s">
        <v>247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5" t="s">
        <v>273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9" t="s">
        <v>248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9" t="s">
        <v>249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9" t="s">
        <v>623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9" t="s">
        <v>685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5" t="s">
        <v>686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914</v>
      </c>
      <c r="D1019" s="1794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5" t="s">
        <v>694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5" t="s">
        <v>694</v>
      </c>
      <c r="D1024" s="179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54</v>
      </c>
      <c r="F1028" s="396">
        <f t="shared" si="241"/>
        <v>54</v>
      </c>
      <c r="G1028" s="397">
        <f t="shared" si="241"/>
        <v>0</v>
      </c>
      <c r="H1028" s="398">
        <f t="shared" si="241"/>
        <v>0</v>
      </c>
      <c r="I1028" s="396">
        <f t="shared" si="241"/>
        <v>54</v>
      </c>
      <c r="J1028" s="397">
        <f t="shared" si="241"/>
        <v>0</v>
      </c>
      <c r="K1028" s="398">
        <f t="shared" si="241"/>
        <v>0</v>
      </c>
      <c r="L1028" s="395">
        <f t="shared" si="241"/>
        <v>54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Win7</cp:lastModifiedBy>
  <cp:lastPrinted>2019-01-10T13:58:54Z</cp:lastPrinted>
  <dcterms:created xsi:type="dcterms:W3CDTF">1997-12-10T11:54:07Z</dcterms:created>
  <dcterms:modified xsi:type="dcterms:W3CDTF">2021-02-11T07:56:00Z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